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8001_{D17B46EF-6AF7-41EB-B44A-0131F8354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sp JA Angabe" sheetId="5" r:id="rId1"/>
    <sheet name="Bsp JA Anlagenspiegel" sheetId="6" r:id="rId2"/>
    <sheet name="Bsp Planungsrechnung Angabe" sheetId="3" r:id="rId3"/>
    <sheet name="Bsp Unternehmensbewertg Angab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6" l="1"/>
  <c r="K21" i="6"/>
  <c r="J21" i="6"/>
  <c r="I21" i="6"/>
  <c r="G21" i="6"/>
  <c r="F21" i="6"/>
  <c r="E21" i="6"/>
  <c r="D21" i="6"/>
  <c r="H21" i="6" s="1"/>
  <c r="M20" i="6"/>
  <c r="H20" i="6"/>
  <c r="N20" i="6" s="1"/>
  <c r="M19" i="6"/>
  <c r="H19" i="6"/>
  <c r="N19" i="6" s="1"/>
  <c r="J17" i="6"/>
  <c r="I17" i="6"/>
  <c r="G17" i="6"/>
  <c r="F17" i="6"/>
  <c r="E17" i="6"/>
  <c r="D17" i="6"/>
  <c r="N16" i="6"/>
  <c r="M16" i="6"/>
  <c r="K16" i="6"/>
  <c r="K17" i="6" s="1"/>
  <c r="H16" i="6"/>
  <c r="M15" i="6"/>
  <c r="L15" i="6"/>
  <c r="H15" i="6"/>
  <c r="N15" i="6" s="1"/>
  <c r="N14" i="6"/>
  <c r="M14" i="6"/>
  <c r="H14" i="6"/>
  <c r="M13" i="6"/>
  <c r="H13" i="6"/>
  <c r="N13" i="6" s="1"/>
  <c r="M12" i="6"/>
  <c r="L12" i="6"/>
  <c r="L17" i="6" s="1"/>
  <c r="H12" i="6"/>
  <c r="K10" i="6"/>
  <c r="J10" i="6"/>
  <c r="J22" i="6" s="1"/>
  <c r="I10" i="6"/>
  <c r="I22" i="6" s="1"/>
  <c r="F10" i="6"/>
  <c r="F22" i="6" s="1"/>
  <c r="E10" i="6"/>
  <c r="D10" i="6"/>
  <c r="M9" i="6"/>
  <c r="H9" i="6"/>
  <c r="N9" i="6" s="1"/>
  <c r="M8" i="6"/>
  <c r="L8" i="6"/>
  <c r="L10" i="6" s="1"/>
  <c r="G8" i="6"/>
  <c r="G10" i="6" s="1"/>
  <c r="G22" i="6" s="1"/>
  <c r="G59" i="5"/>
  <c r="E59" i="5"/>
  <c r="G56" i="5"/>
  <c r="E56" i="5"/>
  <c r="I32" i="5"/>
  <c r="H32" i="5"/>
  <c r="E24" i="5"/>
  <c r="D24" i="5"/>
  <c r="I23" i="5"/>
  <c r="H23" i="5"/>
  <c r="H17" i="5"/>
  <c r="E16" i="5"/>
  <c r="D16" i="5"/>
  <c r="I14" i="5"/>
  <c r="I17" i="5" s="1"/>
  <c r="E22" i="6" l="1"/>
  <c r="K22" i="6"/>
  <c r="N21" i="6"/>
  <c r="N12" i="6"/>
  <c r="N17" i="6" s="1"/>
  <c r="M21" i="6"/>
  <c r="M17" i="6"/>
  <c r="H35" i="5"/>
  <c r="E60" i="5"/>
  <c r="E62" i="5" s="1"/>
  <c r="E64" i="5" s="1"/>
  <c r="E35" i="5"/>
  <c r="G60" i="5"/>
  <c r="H17" i="6"/>
  <c r="M10" i="6"/>
  <c r="M22" i="6" s="1"/>
  <c r="H10" i="6"/>
  <c r="L22" i="6"/>
  <c r="H8" i="6"/>
  <c r="N8" i="6" s="1"/>
  <c r="N10" i="6" s="1"/>
  <c r="N22" i="6" s="1"/>
  <c r="D22" i="6"/>
  <c r="H22" i="6" s="1"/>
  <c r="I35" i="5"/>
  <c r="G62" i="5"/>
  <c r="G64" i="5" s="1"/>
  <c r="D35" i="5"/>
  <c r="D30" i="4"/>
  <c r="E30" i="4" s="1"/>
  <c r="D29" i="4"/>
  <c r="E29" i="4" s="1"/>
  <c r="D28" i="4"/>
  <c r="E28" i="4" s="1"/>
  <c r="F28" i="4" s="1"/>
  <c r="D27" i="4"/>
  <c r="E26" i="4"/>
  <c r="F26" i="4" s="1"/>
  <c r="E21" i="4"/>
  <c r="F21" i="4" s="1"/>
  <c r="F11" i="4"/>
  <c r="D9" i="4"/>
  <c r="E9" i="4" s="1"/>
  <c r="F8" i="4"/>
  <c r="D8" i="4"/>
  <c r="E6" i="4"/>
  <c r="F6" i="4" s="1"/>
  <c r="E27" i="4" l="1"/>
  <c r="E12" i="4"/>
  <c r="E14" i="4" s="1"/>
  <c r="E15" i="4" s="1"/>
  <c r="E16" i="4" s="1"/>
  <c r="F9" i="4"/>
  <c r="F12" i="4" s="1"/>
  <c r="F14" i="4" s="1"/>
  <c r="F15" i="4" s="1"/>
  <c r="F16" i="4" s="1"/>
  <c r="F29" i="4"/>
  <c r="D12" i="4"/>
  <c r="D14" i="4" s="1"/>
  <c r="D15" i="4" s="1"/>
  <c r="D16" i="4" s="1"/>
  <c r="F30" i="4"/>
  <c r="J43" i="3"/>
  <c r="J44" i="3" s="1"/>
  <c r="G43" i="3"/>
  <c r="E43" i="3"/>
  <c r="E44" i="3" s="1"/>
  <c r="D42" i="3"/>
  <c r="F42" i="3" s="1"/>
  <c r="D41" i="3"/>
  <c r="F40" i="3"/>
  <c r="I40" i="3" s="1"/>
  <c r="C39" i="3"/>
  <c r="C43" i="3" s="1"/>
  <c r="F38" i="3"/>
  <c r="I38" i="3" s="1"/>
  <c r="F37" i="3"/>
  <c r="I37" i="3" s="1"/>
  <c r="F36" i="3"/>
  <c r="H36" i="3" s="1"/>
  <c r="F35" i="3"/>
  <c r="H35" i="3" s="1"/>
  <c r="G34" i="3"/>
  <c r="C34" i="3"/>
  <c r="F33" i="3"/>
  <c r="F32" i="3"/>
  <c r="H32" i="3" s="1"/>
  <c r="F31" i="3"/>
  <c r="H31" i="3" s="1"/>
  <c r="G23" i="3"/>
  <c r="D22" i="3"/>
  <c r="D13" i="3"/>
  <c r="F27" i="4" l="1"/>
  <c r="G44" i="3"/>
  <c r="D23" i="3"/>
  <c r="I43" i="3"/>
  <c r="I44" i="3" s="1"/>
  <c r="D43" i="3"/>
  <c r="D44" i="3" s="1"/>
  <c r="F34" i="3"/>
  <c r="H34" i="3"/>
  <c r="C44" i="3"/>
  <c r="F39" i="3"/>
  <c r="H39" i="3" s="1"/>
  <c r="H43" i="3" s="1"/>
  <c r="F41" i="3"/>
  <c r="H44" i="3" l="1"/>
  <c r="F43" i="3"/>
  <c r="F44" i="3" l="1"/>
</calcChain>
</file>

<file path=xl/sharedStrings.xml><?xml version="1.0" encoding="utf-8"?>
<sst xmlns="http://schemas.openxmlformats.org/spreadsheetml/2006/main" count="281" uniqueCount="233">
  <si>
    <t>Anlagevermögen</t>
  </si>
  <si>
    <t>Sachanlagen</t>
  </si>
  <si>
    <t>Umlaufvermögen</t>
  </si>
  <si>
    <t>Fertigungsmaterial</t>
  </si>
  <si>
    <t>Fertigerzeugnisse</t>
  </si>
  <si>
    <t>ARA</t>
  </si>
  <si>
    <t>Eigenkapital</t>
  </si>
  <si>
    <t>Rückstellungen</t>
  </si>
  <si>
    <t>Verbindlichkeiten</t>
  </si>
  <si>
    <t>Bankkontokorrent</t>
  </si>
  <si>
    <t>Aufwand</t>
  </si>
  <si>
    <t>Zusatzkosten</t>
  </si>
  <si>
    <t>Kosten</t>
  </si>
  <si>
    <t>Material</t>
  </si>
  <si>
    <t>Fertigung</t>
  </si>
  <si>
    <t>Vw</t>
  </si>
  <si>
    <t>Vt</t>
  </si>
  <si>
    <t>Fertigungslöhne</t>
  </si>
  <si>
    <t>Summe variable Kosten</t>
  </si>
  <si>
    <t>Personal</t>
  </si>
  <si>
    <t>Abschreibungen</t>
  </si>
  <si>
    <t>Zinsen</t>
  </si>
  <si>
    <t>Aufgabenstellung:</t>
  </si>
  <si>
    <t>Miete</t>
  </si>
  <si>
    <t>T€</t>
  </si>
  <si>
    <t>Grund und Boden</t>
  </si>
  <si>
    <t>abzgl kumulierte Abschreibung</t>
  </si>
  <si>
    <t>Forderungen L+L (20 % USt)</t>
  </si>
  <si>
    <t>sonstige Forderungen</t>
  </si>
  <si>
    <t>Kassa/Bank</t>
  </si>
  <si>
    <t>lfr Bankkredit</t>
  </si>
  <si>
    <t>sonstige kfr Rückstellungen</t>
  </si>
  <si>
    <t>Beispiel: (Integrierte) Planungsrechnung</t>
  </si>
  <si>
    <t>variable Gemeinkosten</t>
  </si>
  <si>
    <t>kalkulatorische Abschreibung</t>
  </si>
  <si>
    <t>kalkulatorische Zinsen</t>
  </si>
  <si>
    <t>kalkulatorischer Unternehmerlohn</t>
  </si>
  <si>
    <t>sonstige Fixkosten</t>
  </si>
  <si>
    <t>Summe Fixkosten</t>
  </si>
  <si>
    <t>Zusatzinformationen zu obigen Bilanzposten:</t>
  </si>
  <si>
    <t>Verbindlichkeiten L+L (20 % USt)</t>
  </si>
  <si>
    <r>
      <t xml:space="preserve">2.) die </t>
    </r>
    <r>
      <rPr>
        <b/>
        <sz val="11"/>
        <color theme="1"/>
        <rFont val="Calibri"/>
        <family val="2"/>
        <scheme val="minor"/>
      </rPr>
      <t>Planbilanz</t>
    </r>
    <r>
      <rPr>
        <sz val="11"/>
        <color theme="1"/>
        <rFont val="Calibri"/>
        <family val="2"/>
        <scheme val="minor"/>
      </rPr>
      <t xml:space="preserve"> zum 31.12.X2.</t>
    </r>
  </si>
  <si>
    <r>
      <t xml:space="preserve">3.) den </t>
    </r>
    <r>
      <rPr>
        <b/>
        <sz val="11"/>
        <color theme="1"/>
        <rFont val="Calibri"/>
        <family val="2"/>
        <scheme val="minor"/>
      </rPr>
      <t>Finanzplan</t>
    </r>
    <r>
      <rPr>
        <sz val="11"/>
        <color theme="1"/>
        <rFont val="Calibri"/>
        <family val="2"/>
        <scheme val="minor"/>
      </rPr>
      <t xml:space="preserve"> für das Jahr X2.</t>
    </r>
  </si>
  <si>
    <t xml:space="preserve">Erstellen Sie im Rahmen einer integrierten Planungsrechnung </t>
  </si>
  <si>
    <t>Neutraler
 Aufwand</t>
  </si>
  <si>
    <t>Kosten gesamt</t>
  </si>
  <si>
    <t>Lösung Beispiel: (Integrierte) Planungsrechnung</t>
  </si>
  <si>
    <t>Für die Planung für das Jahr X2 stehen folgende Informationen zur Verfügung:</t>
  </si>
  <si>
    <t>Jahre</t>
  </si>
  <si>
    <t>Planungsprämissen für X2: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</si>
  <si>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Sachanlagevermögen:</t>
    </r>
  </si>
  <si>
    <r>
      <t xml:space="preserve">     </t>
    </r>
    <r>
      <rPr>
        <sz val="11"/>
        <color theme="1"/>
        <rFont val="Courier New"/>
        <family val="3"/>
      </rPr>
      <t>­</t>
    </r>
    <r>
      <rPr>
        <sz val="11"/>
        <color theme="1"/>
        <rFont val="Calibri"/>
        <family val="2"/>
      </rPr>
      <t xml:space="preserve"> v</t>
    </r>
    <r>
      <rPr>
        <sz val="11"/>
        <color theme="1"/>
        <rFont val="Calibri"/>
        <family val="2"/>
        <scheme val="minor"/>
      </rPr>
      <t xml:space="preserve">oraussichtlicher </t>
    </r>
    <r>
      <rPr>
        <b/>
        <sz val="11"/>
        <color theme="1"/>
        <rFont val="Calibri"/>
        <family val="2"/>
        <scheme val="minor"/>
      </rPr>
      <t>Absatz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</si>
  <si>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Der Endbestand der </t>
    </r>
    <r>
      <rPr>
        <b/>
        <sz val="11"/>
        <color theme="1"/>
        <rFont val="Calibri"/>
        <family val="2"/>
        <scheme val="minor"/>
      </rPr>
      <t>Forderungen aus L+L</t>
    </r>
    <r>
      <rPr>
        <sz val="11"/>
        <color theme="1"/>
        <rFont val="Calibri"/>
        <family val="2"/>
        <scheme val="minor"/>
      </rPr>
      <t xml:space="preserve"> in X2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ergibt sich aus deren geplanter Umschlagshäufigkeit von: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</si>
  <si>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Der Endbestand der </t>
    </r>
    <r>
      <rPr>
        <b/>
        <sz val="11"/>
        <color theme="1"/>
        <rFont val="Calibri"/>
        <family val="2"/>
        <scheme val="minor"/>
      </rPr>
      <t>sonstigen Forderungen</t>
    </r>
    <r>
      <rPr>
        <sz val="11"/>
        <color theme="1"/>
        <rFont val="Calibri"/>
        <family val="2"/>
        <scheme val="minor"/>
      </rPr>
      <t xml:space="preserve"> in X2 wird voraussichtlich dem Anfangsbestand entsprechen.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</si>
  <si>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Der Endbestand des </t>
    </r>
    <r>
      <rPr>
        <b/>
        <sz val="11"/>
        <color theme="1"/>
        <rFont val="Calibri"/>
        <family val="2"/>
        <scheme val="minor"/>
      </rPr>
      <t>Bankkontokorrentkredits</t>
    </r>
    <r>
      <rPr>
        <sz val="11"/>
        <color theme="1"/>
        <rFont val="Calibri"/>
        <family val="2"/>
        <scheme val="minor"/>
      </rPr>
      <t xml:space="preserve"> in X2 ist aus Planbilanz und Finanzplan abzuleiten.</t>
    </r>
  </si>
  <si>
    <r>
      <rPr>
        <sz val="11"/>
        <color theme="1"/>
        <rFont val="Calibri"/>
        <family val="2"/>
      </rPr>
      <t xml:space="preserve">• voraussichtliche </t>
    </r>
    <r>
      <rPr>
        <sz val="11"/>
        <color theme="1"/>
        <rFont val="Calibri"/>
        <family val="2"/>
        <scheme val="minor"/>
      </rPr>
      <t xml:space="preserve">Rückzahlung </t>
    </r>
    <r>
      <rPr>
        <b/>
        <sz val="11"/>
        <color theme="1"/>
        <rFont val="Calibri"/>
        <family val="2"/>
        <scheme val="minor"/>
      </rPr>
      <t>lfr Bankkredit</t>
    </r>
    <r>
      <rPr>
        <sz val="11"/>
        <color theme="1"/>
        <rFont val="Calibri"/>
        <family val="2"/>
        <scheme val="minor"/>
      </rPr>
      <t>:</t>
    </r>
  </si>
  <si>
    <t>(Anmerkung: Sofern nicht anders vermerkt, sind alle Beträge in T€ angegeben, Wirtschaftsjahr = Kalenderjahr.)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</si>
  <si>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durchschnittliche Nutzungsdauer der </t>
    </r>
    <r>
      <rPr>
        <b/>
        <sz val="11"/>
        <color theme="1"/>
        <rFont val="Calibri"/>
        <family val="2"/>
        <scheme val="minor"/>
      </rPr>
      <t>Sachanlagen:</t>
    </r>
  </si>
  <si>
    <t xml:space="preserve">T€ </t>
  </si>
  <si>
    <t>geplante Neuinvestitionen im Jänner X2 iHv (netto, 20% USt):</t>
  </si>
  <si>
    <r>
      <t xml:space="preserve">     </t>
    </r>
    <r>
      <rPr>
        <sz val="11"/>
        <color theme="1"/>
        <rFont val="Courier New"/>
        <family val="3"/>
      </rPr>
      <t>­</t>
    </r>
    <r>
      <rPr>
        <sz val="11"/>
        <color theme="1"/>
        <rFont val="Calibri"/>
        <family val="2"/>
        <scheme val="minor"/>
      </rPr>
      <t xml:space="preserve"> geschätzter </t>
    </r>
    <r>
      <rPr>
        <b/>
        <sz val="11"/>
        <color theme="1"/>
        <rFont val="Calibri"/>
        <family val="2"/>
        <scheme val="minor"/>
      </rPr>
      <t>Verkaufspreis</t>
    </r>
    <r>
      <rPr>
        <sz val="11"/>
        <color theme="1"/>
        <rFont val="Calibri"/>
        <family val="2"/>
        <scheme val="minor"/>
      </rPr>
      <t xml:space="preserve"> (exkl 20% USt) von:</t>
    </r>
  </si>
  <si>
    <r>
      <rPr>
        <sz val="11"/>
        <color theme="1"/>
        <rFont val="Courier New"/>
        <family val="3"/>
      </rPr>
      <t xml:space="preserve"> ­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>Der Anfangsbestand der sonstigen kfr RSt wird in X2 voraussichtlich bestimmungsgemäß verwendet.</t>
    </r>
  </si>
  <si>
    <r>
      <t xml:space="preserve">• kurzfristige Rückstellungen </t>
    </r>
    <r>
      <rPr>
        <sz val="11"/>
        <color theme="1"/>
        <rFont val="Calibri"/>
        <family val="2"/>
      </rPr>
      <t>(kfr RSt)</t>
    </r>
  </si>
  <si>
    <r>
      <rPr>
        <sz val="11"/>
        <color theme="1"/>
        <rFont val="Courier New"/>
        <family val="3"/>
      </rPr>
      <t xml:space="preserve"> ­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voraussichtliche Neudotierung der sonstigen kfr RSt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X2: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</si>
  <si>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ARA:</t>
    </r>
    <r>
      <rPr>
        <sz val="11"/>
        <color theme="1"/>
        <rFont val="Calibri"/>
        <family val="2"/>
        <scheme val="minor"/>
      </rPr>
      <t xml:space="preserve"> am 01.12.X1 geleistete Mietvorauszahlung für 12 Monate. Die Jahresmiete beträgt:</t>
    </r>
  </si>
  <si>
    <r>
      <t xml:space="preserve">1.) das </t>
    </r>
    <r>
      <rPr>
        <b/>
        <sz val="11"/>
        <color theme="1"/>
        <rFont val="Calibri"/>
        <family val="2"/>
        <scheme val="minor"/>
      </rPr>
      <t>Leistungsbudget</t>
    </r>
    <r>
      <rPr>
        <sz val="11"/>
        <color theme="1"/>
        <rFont val="Calibri"/>
        <family val="2"/>
        <scheme val="minor"/>
      </rPr>
      <t xml:space="preserve"> gemäß Umsatzkostenverfahren für das Jahr X2.</t>
    </r>
  </si>
  <si>
    <r>
      <rPr>
        <b/>
        <sz val="11"/>
        <rFont val="Symbol"/>
        <family val="1"/>
        <charset val="2"/>
      </rPr>
      <t>·</t>
    </r>
    <r>
      <rPr>
        <b/>
        <sz val="11"/>
        <rFont val="Calibri"/>
        <family val="2"/>
      </rPr>
      <t xml:space="preserve"> </t>
    </r>
    <r>
      <rPr>
        <b/>
        <sz val="11"/>
        <color rgb="FF0070C0"/>
        <rFont val="Calibri"/>
        <family val="2"/>
        <scheme val="minor"/>
      </rPr>
      <t>Budgetierte Kosten für X2 (in T€):</t>
    </r>
  </si>
  <si>
    <r>
      <t xml:space="preserve">• </t>
    </r>
    <r>
      <rPr>
        <sz val="11"/>
        <color theme="1"/>
        <rFont val="Calibri"/>
        <family val="2"/>
      </rPr>
      <t>Planung</t>
    </r>
    <r>
      <rPr>
        <b/>
        <sz val="11"/>
        <color theme="1"/>
        <rFont val="Calibri"/>
        <family val="2"/>
      </rPr>
      <t xml:space="preserve"> Fertigerzeugnis </t>
    </r>
    <r>
      <rPr>
        <sz val="11"/>
        <color theme="1"/>
        <rFont val="Calibri"/>
        <family val="2"/>
      </rPr>
      <t>Fahrrad in X2:</t>
    </r>
  </si>
  <si>
    <t>in Tausend Stück</t>
  </si>
  <si>
    <t>Bilanz zum 31.12.X1 = 01.01.X2 (in T€)</t>
  </si>
  <si>
    <t xml:space="preserve">     geplanter Umschlagshäufigkeit von: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</si>
  <si>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Der Endbestand der </t>
    </r>
    <r>
      <rPr>
        <b/>
        <sz val="11"/>
        <color theme="1"/>
        <rFont val="Calibri"/>
        <family val="2"/>
        <scheme val="minor"/>
      </rPr>
      <t>Verbindlichkeiten aus L+L</t>
    </r>
    <r>
      <rPr>
        <sz val="11"/>
        <color theme="1"/>
        <rFont val="Calibri"/>
        <family val="2"/>
        <scheme val="minor"/>
      </rPr>
      <t xml:space="preserve"> (resultierend aus dem Materialeinkauf) ergibt sich aus deren</t>
    </r>
  </si>
  <si>
    <t>T€/Stück</t>
  </si>
  <si>
    <r>
      <t xml:space="preserve">     </t>
    </r>
    <r>
      <rPr>
        <sz val="11"/>
        <color theme="1"/>
        <rFont val="Courier New"/>
        <family val="3"/>
      </rPr>
      <t>­</t>
    </r>
    <r>
      <rPr>
        <sz val="11"/>
        <color theme="1"/>
        <rFont val="Calibri"/>
        <family val="2"/>
      </rPr>
      <t xml:space="preserve"> v</t>
    </r>
    <r>
      <rPr>
        <sz val="11"/>
        <color theme="1"/>
        <rFont val="Calibri"/>
        <family val="2"/>
        <scheme val="minor"/>
      </rPr>
      <t xml:space="preserve">oraussichtliche </t>
    </r>
    <r>
      <rPr>
        <b/>
        <sz val="11"/>
        <color theme="1"/>
        <rFont val="Calibri"/>
        <family val="2"/>
        <scheme val="minor"/>
      </rPr>
      <t>Produktion:</t>
    </r>
  </si>
  <si>
    <t>mit einer durchschnittlichen Nutzungsdauer von:</t>
  </si>
  <si>
    <r>
      <t xml:space="preserve">     </t>
    </r>
    <r>
      <rPr>
        <sz val="11"/>
        <color theme="1"/>
        <rFont val="Courier New"/>
        <family val="3"/>
      </rPr>
      <t>­</t>
    </r>
    <r>
      <rPr>
        <sz val="11"/>
        <color theme="1"/>
        <rFont val="Calibri"/>
        <family val="2"/>
      </rPr>
      <t xml:space="preserve"> D</t>
    </r>
    <r>
      <rPr>
        <sz val="11"/>
        <color theme="1"/>
        <rFont val="Calibri"/>
        <family val="2"/>
        <scheme val="minor"/>
      </rPr>
      <t xml:space="preserve">er Anfangs- und Endbestand der produzierten Fahrräder wird zu </t>
    </r>
    <r>
      <rPr>
        <b/>
        <sz val="11"/>
        <color theme="1"/>
        <rFont val="Calibri"/>
        <family val="2"/>
        <scheme val="minor"/>
      </rPr>
      <t>variablen Standardherstellkosten bewertet.</t>
    </r>
  </si>
  <si>
    <r>
      <t xml:space="preserve">        </t>
    </r>
    <r>
      <rPr>
        <sz val="11"/>
        <color theme="1"/>
        <rFont val="Calibri"/>
        <family val="3"/>
        <charset val="2"/>
        <scheme val="minor"/>
      </rPr>
      <t>Im Jahr X2 gab es im Vergleich mit X1 keine Veränderung bei den Herstellkosten.</t>
    </r>
  </si>
  <si>
    <r>
      <rPr>
        <sz val="11"/>
        <color theme="1"/>
        <rFont val="Calibri"/>
        <family val="2"/>
      </rPr>
      <t xml:space="preserve">• voraussichtliche </t>
    </r>
    <r>
      <rPr>
        <b/>
        <sz val="11"/>
        <color theme="1"/>
        <rFont val="Calibri"/>
        <family val="2"/>
        <scheme val="minor"/>
      </rPr>
      <t>Privatentnahmen iHv: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</si>
  <si>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voraussichtlicher </t>
    </r>
    <r>
      <rPr>
        <sz val="11"/>
        <color theme="1"/>
        <rFont val="Calibri"/>
        <family val="2"/>
        <scheme val="minor"/>
      </rPr>
      <t xml:space="preserve">Einkauf </t>
    </r>
    <r>
      <rPr>
        <b/>
        <sz val="11"/>
        <color theme="1"/>
        <rFont val="Calibri"/>
        <family val="2"/>
        <scheme val="minor"/>
      </rPr>
      <t>Fertigungsmaterial</t>
    </r>
    <r>
      <rPr>
        <sz val="11"/>
        <color theme="1"/>
        <rFont val="Calibri"/>
        <family val="2"/>
        <scheme val="minor"/>
      </rPr>
      <t xml:space="preserve"> in X2 (netto, 20% USt):</t>
    </r>
  </si>
  <si>
    <r>
      <t xml:space="preserve">Das Einzelunternehmen von </t>
    </r>
    <r>
      <rPr>
        <i/>
        <sz val="11"/>
        <color theme="1"/>
        <rFont val="Calibri"/>
        <family val="2"/>
        <scheme val="minor"/>
      </rPr>
      <t>Anton Oktopus</t>
    </r>
    <r>
      <rPr>
        <sz val="11"/>
        <color theme="1"/>
        <rFont val="Calibri"/>
        <family val="2"/>
        <scheme val="minor"/>
      </rPr>
      <t xml:space="preserve"> stellt hochwertige handgefertigte Fahrräder mit lebenslanger Garantie her.</t>
    </r>
  </si>
  <si>
    <t>(40 Punkte)</t>
  </si>
  <si>
    <t>(10 Punkte)</t>
  </si>
  <si>
    <t>(14 Punkte)</t>
  </si>
  <si>
    <t>(16 Punkte)</t>
  </si>
  <si>
    <t>Für die Bewertung eines österreichischen Unternehmens zum 31.12.2023 liegen folgende Daten vor:</t>
  </si>
  <si>
    <t>Plan-GuV</t>
  </si>
  <si>
    <t>Ergebnis nach Steuern</t>
  </si>
  <si>
    <t>Umsatzerlöse</t>
  </si>
  <si>
    <t>Materialaufwand</t>
  </si>
  <si>
    <t>Personalaufwand</t>
  </si>
  <si>
    <t>sonstige betriebliche Aufwendungen</t>
  </si>
  <si>
    <t>Betriebsergebnis</t>
  </si>
  <si>
    <t>Vorräte</t>
  </si>
  <si>
    <r>
      <t xml:space="preserve">Zinsaufwand </t>
    </r>
    <r>
      <rPr>
        <i/>
        <sz val="11"/>
        <color rgb="FF000000"/>
        <rFont val="Calibri"/>
        <family val="2"/>
        <scheme val="minor"/>
      </rPr>
      <t>(vereinfachend konstant)</t>
    </r>
  </si>
  <si>
    <t>Lieferforderungen</t>
  </si>
  <si>
    <t>Ergebnis vor Steuern</t>
  </si>
  <si>
    <t>kfr Rückstellungen</t>
  </si>
  <si>
    <t>Steuern vom Einkommen</t>
  </si>
  <si>
    <t>Die laufenden Abschreibungen werden reinvestiert und zusätzlich werden folgende Erweiterungs-</t>
  </si>
  <si>
    <t>investitionen durchgeführt:</t>
  </si>
  <si>
    <t>IST</t>
  </si>
  <si>
    <t>Auszüge aus den Planbilanzen</t>
  </si>
  <si>
    <t>Verbindlichkeiten aus L+L</t>
  </si>
  <si>
    <t>Zusätzliche Informationen:</t>
  </si>
  <si>
    <t>Fremdkapitalzinssatz:</t>
  </si>
  <si>
    <t>p.a.</t>
  </si>
  <si>
    <t>Marktrendite:</t>
  </si>
  <si>
    <t>risikolose Rendite:</t>
  </si>
  <si>
    <t>Beta-Faktor des verschuldeten Unternehmens (stark vereinfacht konstant):</t>
  </si>
  <si>
    <t xml:space="preserve">Körperschaftsteuersatz: </t>
  </si>
  <si>
    <t>Zielverschuldungsgrad auf Marktwertbasis:</t>
  </si>
  <si>
    <t>Nachhaltiger FCF Rentenphase (ab 2027):</t>
  </si>
  <si>
    <t>€</t>
  </si>
  <si>
    <t>Wachstum Rentenphase:</t>
  </si>
  <si>
    <t>kapitals zum 31.12.2023.</t>
  </si>
  <si>
    <t>Aufgabenstellung 1:</t>
  </si>
  <si>
    <r>
      <rPr>
        <b/>
        <sz val="11"/>
        <color theme="1"/>
        <rFont val="Calibri"/>
        <family val="2"/>
        <scheme val="minor"/>
      </rPr>
      <t>Berechnen</t>
    </r>
    <r>
      <rPr>
        <sz val="11"/>
        <color theme="1"/>
        <rFont val="Calibri"/>
        <family val="2"/>
        <scheme val="minor"/>
      </rPr>
      <t xml:space="preserve"> Sie für das Jahr 2023 die </t>
    </r>
    <r>
      <rPr>
        <b/>
        <sz val="11"/>
        <color theme="1"/>
        <rFont val="Calibri"/>
        <family val="2"/>
        <scheme val="minor"/>
      </rPr>
      <t>Umsatzrentabilität gemäß KFS/BW 3</t>
    </r>
    <r>
      <rPr>
        <sz val="11"/>
        <color theme="1"/>
        <rFont val="Calibri"/>
        <family val="2"/>
        <scheme val="minor"/>
      </rPr>
      <t xml:space="preserve"> (2022: ca 28%) sowie die </t>
    </r>
    <r>
      <rPr>
        <b/>
        <sz val="11"/>
        <color theme="1"/>
        <rFont val="Calibri"/>
        <family val="2"/>
        <scheme val="minor"/>
      </rPr>
      <t>Gesamtkapitalrentabilität</t>
    </r>
  </si>
  <si>
    <r>
      <t xml:space="preserve">Die </t>
    </r>
    <r>
      <rPr>
        <i/>
        <sz val="11"/>
        <color theme="1"/>
        <rFont val="Calibri"/>
        <family val="2"/>
        <scheme val="minor"/>
      </rPr>
      <t>Möbeldesign-GmbH</t>
    </r>
    <r>
      <rPr>
        <sz val="11"/>
        <color theme="1"/>
        <rFont val="Calibri"/>
        <family val="2"/>
        <scheme val="minor"/>
      </rPr>
      <t xml:space="preserve"> mit Sitz in Graz produziert wandelbare Möbel für kleine Flächen und versendet weltweit. Zwecks Erweiterung ihrer</t>
    </r>
  </si>
  <si>
    <r>
      <t xml:space="preserve">(2022: ca 18%) und </t>
    </r>
    <r>
      <rPr>
        <b/>
        <sz val="11"/>
        <color theme="1"/>
        <rFont val="Calibri"/>
        <family val="2"/>
        <scheme val="minor"/>
      </rPr>
      <t>interpretieren</t>
    </r>
    <r>
      <rPr>
        <sz val="11"/>
        <color theme="1"/>
        <rFont val="Calibri"/>
        <family val="2"/>
        <scheme val="minor"/>
      </rPr>
      <t xml:space="preserve"> Sie Ihr Ergebnis.</t>
    </r>
  </si>
  <si>
    <r>
      <t xml:space="preserve">Produktionskapazitäten hat die </t>
    </r>
    <r>
      <rPr>
        <i/>
        <sz val="11"/>
        <color theme="1"/>
        <rFont val="Calibri"/>
        <family val="2"/>
        <scheme val="minor"/>
      </rPr>
      <t>Möbeldesign-GmbH</t>
    </r>
    <r>
      <rPr>
        <sz val="11"/>
        <color theme="1"/>
        <rFont val="Calibri"/>
        <family val="2"/>
        <scheme val="minor"/>
      </rPr>
      <t xml:space="preserve"> im abgelaufenen Jahr Anteile an einem Mitbewerber erworben, dies begründet den</t>
    </r>
  </si>
  <si>
    <t>Anstieg der Finanzanlagen.</t>
  </si>
  <si>
    <r>
      <t xml:space="preserve">BILANZ </t>
    </r>
    <r>
      <rPr>
        <i/>
        <sz val="11"/>
        <rFont val="Calibri"/>
        <family val="2"/>
        <scheme val="minor"/>
      </rPr>
      <t>(stark vereinfacht)</t>
    </r>
  </si>
  <si>
    <t>Aktiva</t>
  </si>
  <si>
    <t>Passiva</t>
  </si>
  <si>
    <t xml:space="preserve">A. </t>
  </si>
  <si>
    <t xml:space="preserve"> A.</t>
  </si>
  <si>
    <t>I.</t>
  </si>
  <si>
    <t>Immaterielle Vermögensgegenstände</t>
  </si>
  <si>
    <t xml:space="preserve"> I.</t>
  </si>
  <si>
    <t>Stammkapital</t>
  </si>
  <si>
    <t>II.</t>
  </si>
  <si>
    <t xml:space="preserve"> II.</t>
  </si>
  <si>
    <t>Kapitalrücklage</t>
  </si>
  <si>
    <t xml:space="preserve">III. </t>
  </si>
  <si>
    <t>Finanzanlagen</t>
  </si>
  <si>
    <t xml:space="preserve"> III.</t>
  </si>
  <si>
    <t>Gewinnrücklage</t>
  </si>
  <si>
    <t xml:space="preserve"> IV.</t>
  </si>
  <si>
    <t>Bilanzgewinn</t>
  </si>
  <si>
    <t>B.</t>
  </si>
  <si>
    <t xml:space="preserve"> B.</t>
  </si>
  <si>
    <t>Forderungen und sonstige Vermögensg.</t>
  </si>
  <si>
    <t xml:space="preserve"> 1.</t>
  </si>
  <si>
    <t>Pensionsrückstellungen</t>
  </si>
  <si>
    <t>davon mit einer RLZ &gt; 1 Jahr</t>
  </si>
  <si>
    <t xml:space="preserve"> 2.</t>
  </si>
  <si>
    <t>sonstige Rückstellungen</t>
  </si>
  <si>
    <t>III.</t>
  </si>
  <si>
    <t>Wertpapiere</t>
  </si>
  <si>
    <t>davon für Steuern</t>
  </si>
  <si>
    <t>IV.</t>
  </si>
  <si>
    <t>Kassenbestand, Bankguthaben</t>
  </si>
  <si>
    <t xml:space="preserve"> C.</t>
  </si>
  <si>
    <t>C.</t>
  </si>
  <si>
    <t>Rechnungsabgrenzungsposten</t>
  </si>
  <si>
    <t>Verbindlichkeiten gg Kreditinstituten</t>
  </si>
  <si>
    <t>erh. Anzahlungen auf Bestellungen</t>
  </si>
  <si>
    <t xml:space="preserve"> 3.</t>
  </si>
  <si>
    <t xml:space="preserve"> 4.</t>
  </si>
  <si>
    <t>Verbindlichkeiten gg verb. U.en</t>
  </si>
  <si>
    <t xml:space="preserve"> 5.</t>
  </si>
  <si>
    <t>Verbindlichkeiten gg Bet.eiligungsu.en</t>
  </si>
  <si>
    <t xml:space="preserve"> 6.</t>
  </si>
  <si>
    <t>sonstige Verbindlichkeiten</t>
  </si>
  <si>
    <t xml:space="preserve"> D.</t>
  </si>
  <si>
    <t>Aufgabenstellung 2:</t>
  </si>
  <si>
    <r>
      <rPr>
        <b/>
        <sz val="11"/>
        <color theme="1"/>
        <rFont val="Calibri"/>
        <family val="2"/>
        <scheme val="minor"/>
      </rPr>
      <t>Berechnen</t>
    </r>
    <r>
      <rPr>
        <sz val="11"/>
        <color theme="1"/>
        <rFont val="Calibri"/>
        <family val="2"/>
        <scheme val="minor"/>
      </rPr>
      <t xml:space="preserve"> Sie für das Jahr 2023 den </t>
    </r>
    <r>
      <rPr>
        <b/>
        <sz val="11"/>
        <color theme="1"/>
        <rFont val="Calibri"/>
        <family val="2"/>
        <scheme val="minor"/>
      </rPr>
      <t xml:space="preserve">Anlagendeckungsgrad 3 </t>
    </r>
    <r>
      <rPr>
        <sz val="11"/>
        <color theme="1"/>
        <rFont val="Calibri"/>
        <family val="2"/>
        <scheme val="minor"/>
      </rPr>
      <t>(2022: ca 96%).</t>
    </r>
  </si>
  <si>
    <t>Zusatzinformationen zur Bilanz:</t>
  </si>
  <si>
    <r>
      <t xml:space="preserve">Erläutern Sie die Finanzierungs- und Liquiditätssituation der </t>
    </r>
    <r>
      <rPr>
        <i/>
        <sz val="11"/>
        <color theme="1"/>
        <rFont val="Calibri"/>
        <family val="2"/>
        <scheme val="minor"/>
      </rPr>
      <t>Möbeldesign-GmbH</t>
    </r>
    <r>
      <rPr>
        <sz val="11"/>
        <color theme="1"/>
        <rFont val="Calibri"/>
        <family val="2"/>
        <scheme val="minor"/>
      </rPr>
      <t>.</t>
    </r>
  </si>
  <si>
    <t>(12 Punkte)</t>
  </si>
  <si>
    <r>
      <t xml:space="preserve">- Die sonstigen </t>
    </r>
    <r>
      <rPr>
        <b/>
        <sz val="11"/>
        <color theme="1"/>
        <rFont val="Calibri"/>
        <family val="2"/>
        <scheme val="minor"/>
      </rPr>
      <t>Rückstellungen</t>
    </r>
    <r>
      <rPr>
        <sz val="11"/>
        <color theme="1"/>
        <rFont val="Calibri"/>
        <family val="2"/>
        <scheme val="minor"/>
      </rPr>
      <t xml:space="preserve"> iHv</t>
    </r>
  </si>
  <si>
    <t>€ (Vorjahreswert: 549 804 €) haben eine Restlaufzeit (RLZ) von mehr als einem Jahr.</t>
  </si>
  <si>
    <r>
      <t xml:space="preserve">-Die </t>
    </r>
    <r>
      <rPr>
        <b/>
        <sz val="11"/>
        <color theme="1"/>
        <rFont val="Calibri"/>
        <family val="2"/>
        <scheme val="minor"/>
      </rPr>
      <t>Verbindlichkeiten</t>
    </r>
    <r>
      <rPr>
        <sz val="11"/>
        <color theme="1"/>
        <rFont val="Calibri"/>
        <family val="2"/>
        <scheme val="minor"/>
      </rPr>
      <t xml:space="preserve"> iHv</t>
    </r>
  </si>
  <si>
    <t>€ (Vorjahreswert: 984 905 €) haben eine Restlaufzeit von mehr als einem Jahr.</t>
  </si>
  <si>
    <t xml:space="preserve"> (Die Verbindlichkeiten gg Kreditinstituten dienen der kurzfristigen Liquiditätsbeschaffung und haben eine RLZ von weniger als einem Jahr.)</t>
  </si>
  <si>
    <r>
      <t xml:space="preserve">- Sämtliche </t>
    </r>
    <r>
      <rPr>
        <b/>
        <sz val="11"/>
        <color theme="1"/>
        <rFont val="Calibri"/>
        <family val="2"/>
        <scheme val="minor"/>
      </rPr>
      <t>Rechnungsabgrenzungsposten</t>
    </r>
    <r>
      <rPr>
        <sz val="11"/>
        <color theme="1"/>
        <rFont val="Calibri"/>
        <family val="2"/>
        <scheme val="minor"/>
      </rPr>
      <t xml:space="preserve"> sind kurzfristiger Natur.</t>
    </r>
  </si>
  <si>
    <r>
      <t xml:space="preserve">- Die </t>
    </r>
    <r>
      <rPr>
        <i/>
        <sz val="11"/>
        <color theme="1"/>
        <rFont val="Calibri"/>
        <family val="2"/>
        <scheme val="minor"/>
      </rPr>
      <t>Möbeldesign-GmbH</t>
    </r>
    <r>
      <rPr>
        <sz val="11"/>
        <color theme="1"/>
        <rFont val="Calibri"/>
        <family val="2"/>
        <scheme val="minor"/>
      </rPr>
      <t xml:space="preserve"> schüttet jeweils ihren gesamten </t>
    </r>
    <r>
      <rPr>
        <b/>
        <sz val="11"/>
        <color theme="1"/>
        <rFont val="Calibri"/>
        <family val="2"/>
        <scheme val="minor"/>
      </rPr>
      <t>Bilanzgewinn</t>
    </r>
    <r>
      <rPr>
        <sz val="11"/>
        <color theme="1"/>
        <rFont val="Calibri"/>
        <family val="2"/>
        <scheme val="minor"/>
      </rPr>
      <t xml:space="preserve"> aus.</t>
    </r>
  </si>
  <si>
    <r>
      <t xml:space="preserve">Gewinn- und Verlustrechnung </t>
    </r>
    <r>
      <rPr>
        <i/>
        <sz val="11"/>
        <rFont val="Calibri"/>
        <family val="2"/>
        <scheme val="minor"/>
      </rPr>
      <t>(stark vereinfacht)</t>
    </r>
  </si>
  <si>
    <t>Bestandsveränderungen und aktivierte Eigenleistungen</t>
  </si>
  <si>
    <t>sonstige betriebliche Erträge</t>
  </si>
  <si>
    <t>Beteiligungsergebnis</t>
  </si>
  <si>
    <t>Zinsaufwand</t>
  </si>
  <si>
    <t>Finanzergebnis</t>
  </si>
  <si>
    <t>Jahresüberschuss</t>
  </si>
  <si>
    <t>Zuweisung zu Gewinnrücklagen</t>
  </si>
  <si>
    <t>Aufgabenstellung 3:</t>
  </si>
  <si>
    <r>
      <rPr>
        <b/>
        <sz val="11"/>
        <color theme="1"/>
        <rFont val="Calibri"/>
        <family val="2"/>
        <scheme val="minor"/>
      </rPr>
      <t>Berechnen</t>
    </r>
    <r>
      <rPr>
        <sz val="11"/>
        <color theme="1"/>
        <rFont val="Calibri"/>
        <family val="2"/>
        <scheme val="minor"/>
      </rPr>
      <t xml:space="preserve"> Sie für das Jahr 2023 für das </t>
    </r>
    <r>
      <rPr>
        <u/>
        <sz val="11"/>
        <color theme="1"/>
        <rFont val="Calibri"/>
        <family val="2"/>
        <scheme val="minor"/>
      </rPr>
      <t>gesamte abnutzbare Sachanlagevermögen</t>
    </r>
    <r>
      <rPr>
        <sz val="11"/>
        <color theme="1"/>
        <rFont val="Calibri"/>
        <family val="2"/>
        <scheme val="minor"/>
      </rPr>
      <t xml:space="preserve"> die </t>
    </r>
    <r>
      <rPr>
        <b/>
        <sz val="11"/>
        <color theme="1"/>
        <rFont val="Calibri"/>
        <family val="2"/>
        <scheme val="minor"/>
      </rPr>
      <t>Investitionsquote</t>
    </r>
    <r>
      <rPr>
        <sz val="11"/>
        <color theme="1"/>
        <rFont val="Calibri"/>
        <family val="2"/>
        <scheme val="minor"/>
      </rPr>
      <t xml:space="preserve"> sowie den</t>
    </r>
  </si>
  <si>
    <t>Anlagenabnutzungsgrad.</t>
  </si>
  <si>
    <t>Vergleichswerte 2023 für technische Anlagen:</t>
  </si>
  <si>
    <t>Investitionsquote:</t>
  </si>
  <si>
    <t xml:space="preserve">ca 76 %; </t>
  </si>
  <si>
    <t>Anlagenabnutzungsgrad:</t>
  </si>
  <si>
    <t>ca 80%</t>
  </si>
  <si>
    <r>
      <rPr>
        <b/>
        <sz val="11"/>
        <color theme="1"/>
        <rFont val="Calibri"/>
        <family val="2"/>
        <scheme val="minor"/>
      </rPr>
      <t>Erläutern</t>
    </r>
    <r>
      <rPr>
        <sz val="11"/>
        <color theme="1"/>
        <rFont val="Calibri"/>
        <family val="2"/>
        <scheme val="minor"/>
      </rPr>
      <t xml:space="preserve"> Sie das Investitionsverhalten der </t>
    </r>
    <r>
      <rPr>
        <i/>
        <sz val="11"/>
        <color theme="1"/>
        <rFont val="Calibri"/>
        <family val="2"/>
        <scheme val="minor"/>
      </rPr>
      <t>Möbeldesign-GmbH</t>
    </r>
    <r>
      <rPr>
        <sz val="11"/>
        <color theme="1"/>
        <rFont val="Calibri"/>
        <family val="2"/>
        <scheme val="minor"/>
      </rPr>
      <t xml:space="preserve"> auf Basis dieser berechneten Kennzahlen sowie der gemäß</t>
    </r>
  </si>
  <si>
    <t>Anlagenspiegel verfügbaren Informationen.</t>
  </si>
  <si>
    <r>
      <t xml:space="preserve">Anlagenspiegel </t>
    </r>
    <r>
      <rPr>
        <i/>
        <sz val="11"/>
        <rFont val="Calibri"/>
        <family val="2"/>
        <scheme val="minor"/>
      </rPr>
      <t>(stark vereinfacht)</t>
    </r>
  </si>
  <si>
    <t>hist AK/HK
01.01.2023</t>
  </si>
  <si>
    <t>Zugänge</t>
  </si>
  <si>
    <t>Abgänge</t>
  </si>
  <si>
    <t>Umbuchung</t>
  </si>
  <si>
    <t>hist AK/HK
31.12.2023</t>
  </si>
  <si>
    <t>kum. Abschr.
01.01.2023</t>
  </si>
  <si>
    <t>kum. 
Abschr. 
31.12.2023</t>
  </si>
  <si>
    <t>Buchwerte 
01.01.2023</t>
  </si>
  <si>
    <t>Buchwerte 
31.12.2023</t>
  </si>
  <si>
    <t>1.</t>
  </si>
  <si>
    <t>Konzessionen und gewerbliche Schutzrechte</t>
  </si>
  <si>
    <t>2.</t>
  </si>
  <si>
    <t>geleistete Anzahlungen</t>
  </si>
  <si>
    <t>Summe Immaterielle Vermögensgegenstände</t>
  </si>
  <si>
    <t>Grundstücke und Bauten</t>
  </si>
  <si>
    <t>davon Grund</t>
  </si>
  <si>
    <t>technische Anlagen und Maschinen</t>
  </si>
  <si>
    <t>3.</t>
  </si>
  <si>
    <t>andere Anlagen, B &amp; GA</t>
  </si>
  <si>
    <t>4.</t>
  </si>
  <si>
    <t>Anlagen in Bau</t>
  </si>
  <si>
    <t>Summe Sachanlagen</t>
  </si>
  <si>
    <t>Anteile an verbundene Unternehmen</t>
  </si>
  <si>
    <t>Beteiligungen</t>
  </si>
  <si>
    <t>Summe Finanzanlagen</t>
  </si>
  <si>
    <t>Summe Anlagevermögen</t>
  </si>
  <si>
    <t>Achtung: Der Anlagenspiegel zu diesem Beispiel ist in eigenen Tabellenblatt enthalten!</t>
  </si>
  <si>
    <t>Lösung Beispiel: Jahresabschlussanalyse</t>
  </si>
  <si>
    <t>(22 Punkte)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</si>
  <si>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Der Stand der liquiden Mittel auf dem Konto </t>
    </r>
    <r>
      <rPr>
        <b/>
        <sz val="11"/>
        <color theme="1"/>
        <rFont val="Calibri"/>
        <family val="2"/>
        <scheme val="minor"/>
      </rPr>
      <t>Kassa/Bank</t>
    </r>
    <r>
      <rPr>
        <sz val="11"/>
        <color theme="1"/>
        <rFont val="Calibri"/>
        <family val="2"/>
        <scheme val="minor"/>
      </rPr>
      <t xml:space="preserve"> am Ende jeder Planungsperiode entspricht jenem am Anfang der Periode.</t>
    </r>
  </si>
  <si>
    <t>Berechnen Sie auf Basis des Entity Approachs den Marktwert des Gesamtkapitals und des Eigen-</t>
  </si>
  <si>
    <t xml:space="preserve">Rechenbeispiel: Unternehmensbewertung </t>
  </si>
  <si>
    <t>Rechenbeispiel: Jahresabschlussanalyse</t>
  </si>
  <si>
    <t>Lösung Rechenbeispiel: Unternehmensbewertung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</si>
  <si>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Miete:</t>
    </r>
    <r>
      <rPr>
        <sz val="11"/>
        <color theme="1"/>
        <rFont val="Calibri"/>
        <family val="2"/>
        <scheme val="minor"/>
      </rPr>
      <t xml:space="preserve"> Fälligkeit der Mietvorauszahlung für 6 Monate am 01.12.X2, die halbjährliche Miete beträgt  </t>
    </r>
  </si>
  <si>
    <t>(41 Punkte)</t>
  </si>
  <si>
    <t>(13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</si>
</sst>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C07]General"/>
    <numFmt numFmtId="167" formatCode="[$-C07]#,##0"/>
    <numFmt numFmtId="168" formatCode="[$-C07]0"/>
    <numFmt numFmtId="169" formatCode="[$-C07]#,##0.00"/>
    <numFmt numFmtId="170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sz val="11"/>
      <name val="Symbol"/>
      <family val="1"/>
      <charset val="2"/>
    </font>
    <font>
      <b/>
      <sz val="11"/>
      <name val="Calibri"/>
      <family val="2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Courier New"/>
      <family val="3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3"/>
      <charset val="2"/>
      <scheme val="minor"/>
    </font>
    <font>
      <sz val="11"/>
      <color theme="1"/>
      <name val="Calibri"/>
      <family val="3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1"/>
      <charset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5" fillId="0" borderId="0" applyBorder="0" applyProtection="0"/>
    <xf numFmtId="44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/>
    <xf numFmtId="0" fontId="1" fillId="0" borderId="1" xfId="0" applyFont="1" applyBorder="1"/>
    <xf numFmtId="0" fontId="0" fillId="0" borderId="1" xfId="0" applyBorder="1"/>
    <xf numFmtId="0" fontId="19" fillId="0" borderId="1" xfId="0" applyFont="1" applyBorder="1" applyAlignment="1">
      <alignment horizontal="right"/>
    </xf>
    <xf numFmtId="0" fontId="30" fillId="0" borderId="0" xfId="0" applyFont="1"/>
    <xf numFmtId="0" fontId="2" fillId="0" borderId="43" xfId="0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4" fontId="2" fillId="0" borderId="42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0" xfId="0" applyFont="1"/>
    <xf numFmtId="0" fontId="2" fillId="0" borderId="3" xfId="0" applyFont="1" applyBorder="1"/>
    <xf numFmtId="0" fontId="0" fillId="0" borderId="10" xfId="0" applyBorder="1"/>
    <xf numFmtId="0" fontId="0" fillId="0" borderId="9" xfId="0" applyBorder="1"/>
    <xf numFmtId="3" fontId="0" fillId="0" borderId="0" xfId="0" applyNumberFormat="1"/>
    <xf numFmtId="0" fontId="0" fillId="0" borderId="3" xfId="0" applyBorder="1"/>
    <xf numFmtId="3" fontId="0" fillId="0" borderId="10" xfId="0" applyNumberFormat="1" applyBorder="1"/>
    <xf numFmtId="3" fontId="0" fillId="0" borderId="1" xfId="0" applyNumberFormat="1" applyBorder="1"/>
    <xf numFmtId="3" fontId="2" fillId="0" borderId="0" xfId="0" applyNumberFormat="1" applyFont="1"/>
    <xf numFmtId="3" fontId="0" fillId="0" borderId="42" xfId="0" applyNumberFormat="1" applyBorder="1"/>
    <xf numFmtId="3" fontId="2" fillId="0" borderId="10" xfId="0" applyNumberFormat="1" applyFont="1" applyBorder="1"/>
    <xf numFmtId="0" fontId="6" fillId="0" borderId="0" xfId="0" applyFont="1"/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 horizontal="left"/>
    </xf>
    <xf numFmtId="0" fontId="0" fillId="0" borderId="43" xfId="0" applyBorder="1"/>
    <xf numFmtId="0" fontId="2" fillId="0" borderId="5" xfId="0" applyFont="1" applyBorder="1"/>
    <xf numFmtId="3" fontId="2" fillId="0" borderId="1" xfId="0" applyNumberFormat="1" applyFont="1" applyBorder="1"/>
    <xf numFmtId="3" fontId="2" fillId="0" borderId="42" xfId="0" applyNumberFormat="1" applyFont="1" applyBorder="1"/>
    <xf numFmtId="0" fontId="0" fillId="0" borderId="11" xfId="0" applyBorder="1"/>
    <xf numFmtId="0" fontId="0" fillId="0" borderId="12" xfId="0" applyBorder="1"/>
    <xf numFmtId="3" fontId="2" fillId="0" borderId="12" xfId="0" applyNumberFormat="1" applyFont="1" applyBorder="1"/>
    <xf numFmtId="0" fontId="2" fillId="0" borderId="55" xfId="0" applyFont="1" applyBorder="1"/>
    <xf numFmtId="0" fontId="2" fillId="0" borderId="12" xfId="0" applyFont="1" applyBorder="1"/>
    <xf numFmtId="3" fontId="2" fillId="0" borderId="13" xfId="0" applyNumberFormat="1" applyFont="1" applyBorder="1"/>
    <xf numFmtId="0" fontId="5" fillId="0" borderId="0" xfId="0" applyFont="1"/>
    <xf numFmtId="0" fontId="0" fillId="0" borderId="0" xfId="0" quotePrefix="1"/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2" fillId="0" borderId="8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39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3" fontId="0" fillId="0" borderId="20" xfId="0" applyNumberFormat="1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7" xfId="0" applyBorder="1" applyAlignment="1">
      <alignment horizontal="left"/>
    </xf>
    <xf numFmtId="3" fontId="2" fillId="0" borderId="2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6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3" fontId="2" fillId="0" borderId="63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2" borderId="0" xfId="2" applyNumberFormat="1" applyFont="1" applyFill="1" applyBorder="1" applyProtection="1"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2" fillId="0" borderId="14" xfId="0" applyFont="1" applyBorder="1"/>
    <xf numFmtId="0" fontId="2" fillId="0" borderId="23" xfId="0" applyFont="1" applyBorder="1"/>
    <xf numFmtId="0" fontId="0" fillId="0" borderId="27" xfId="0" applyBorder="1"/>
    <xf numFmtId="0" fontId="0" fillId="0" borderId="15" xfId="0" applyBorder="1"/>
    <xf numFmtId="0" fontId="0" fillId="0" borderId="23" xfId="0" applyBorder="1"/>
    <xf numFmtId="0" fontId="0" fillId="0" borderId="16" xfId="0" applyBorder="1"/>
    <xf numFmtId="0" fontId="0" fillId="0" borderId="4" xfId="0" applyBorder="1"/>
    <xf numFmtId="3" fontId="0" fillId="0" borderId="3" xfId="0" applyNumberFormat="1" applyBorder="1"/>
    <xf numFmtId="3" fontId="0" fillId="0" borderId="4" xfId="0" applyNumberFormat="1" applyBorder="1"/>
    <xf numFmtId="0" fontId="2" fillId="0" borderId="64" xfId="0" applyFont="1" applyBorder="1"/>
    <xf numFmtId="0" fontId="0" fillId="0" borderId="61" xfId="0" applyBorder="1"/>
    <xf numFmtId="3" fontId="2" fillId="0" borderId="55" xfId="0" applyNumberFormat="1" applyFont="1" applyBorder="1"/>
    <xf numFmtId="3" fontId="2" fillId="0" borderId="61" xfId="0" applyNumberFormat="1" applyFont="1" applyBorder="1"/>
    <xf numFmtId="3" fontId="2" fillId="0" borderId="51" xfId="0" applyNumberFormat="1" applyFont="1" applyBorder="1"/>
    <xf numFmtId="3" fontId="2" fillId="0" borderId="62" xfId="0" applyNumberFormat="1" applyFont="1" applyBorder="1"/>
    <xf numFmtId="3" fontId="0" fillId="0" borderId="27" xfId="0" applyNumberFormat="1" applyBorder="1"/>
    <xf numFmtId="3" fontId="0" fillId="0" borderId="15" xfId="0" applyNumberFormat="1" applyBorder="1"/>
    <xf numFmtId="3" fontId="0" fillId="0" borderId="23" xfId="0" applyNumberFormat="1" applyBorder="1"/>
    <xf numFmtId="3" fontId="0" fillId="0" borderId="16" xfId="0" applyNumberFormat="1" applyBorder="1"/>
    <xf numFmtId="0" fontId="6" fillId="0" borderId="9" xfId="0" applyFont="1" applyBorder="1"/>
    <xf numFmtId="0" fontId="6" fillId="0" borderId="4" xfId="0" applyFont="1" applyBorder="1"/>
    <xf numFmtId="3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0" fillId="0" borderId="51" xfId="0" applyBorder="1"/>
    <xf numFmtId="0" fontId="2" fillId="0" borderId="11" xfId="0" applyFont="1" applyBorder="1"/>
    <xf numFmtId="3" fontId="2" fillId="0" borderId="28" xfId="0" applyNumberFormat="1" applyFont="1" applyBorder="1"/>
    <xf numFmtId="3" fontId="2" fillId="0" borderId="24" xfId="0" applyNumberFormat="1" applyFont="1" applyBorder="1"/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43" fontId="0" fillId="0" borderId="15" xfId="1" applyFont="1" applyBorder="1" applyProtection="1"/>
    <xf numFmtId="0" fontId="2" fillId="0" borderId="27" xfId="0" applyFont="1" applyBorder="1"/>
    <xf numFmtId="164" fontId="0" fillId="0" borderId="16" xfId="1" applyNumberFormat="1" applyFont="1" applyBorder="1" applyProtection="1"/>
    <xf numFmtId="43" fontId="0" fillId="0" borderId="0" xfId="1" applyFont="1" applyBorder="1" applyProtection="1"/>
    <xf numFmtId="164" fontId="0" fillId="0" borderId="0" xfId="1" applyNumberFormat="1" applyFont="1" applyBorder="1" applyProtection="1"/>
    <xf numFmtId="164" fontId="0" fillId="0" borderId="10" xfId="1" applyNumberFormat="1" applyFont="1" applyBorder="1" applyProtection="1"/>
    <xf numFmtId="164" fontId="6" fillId="0" borderId="0" xfId="1" applyNumberFormat="1" applyFont="1" applyBorder="1" applyProtection="1"/>
    <xf numFmtId="165" fontId="6" fillId="0" borderId="1" xfId="1" applyNumberFormat="1" applyFont="1" applyBorder="1" applyProtection="1"/>
    <xf numFmtId="43" fontId="0" fillId="0" borderId="12" xfId="1" applyFont="1" applyBorder="1" applyProtection="1"/>
    <xf numFmtId="164" fontId="0" fillId="0" borderId="12" xfId="1" applyNumberFormat="1" applyFont="1" applyBorder="1" applyProtection="1"/>
    <xf numFmtId="0" fontId="0" fillId="0" borderId="28" xfId="0" applyBorder="1"/>
    <xf numFmtId="164" fontId="0" fillId="0" borderId="13" xfId="1" applyNumberFormat="1" applyFont="1" applyBorder="1" applyProtection="1"/>
    <xf numFmtId="164" fontId="2" fillId="0" borderId="12" xfId="1" applyNumberFormat="1" applyFont="1" applyBorder="1" applyProtection="1"/>
    <xf numFmtId="0" fontId="2" fillId="0" borderId="28" xfId="0" applyFont="1" applyBorder="1"/>
    <xf numFmtId="164" fontId="2" fillId="0" borderId="13" xfId="1" applyNumberFormat="1" applyFont="1" applyBorder="1" applyProtection="1"/>
    <xf numFmtId="0" fontId="23" fillId="0" borderId="0" xfId="0" applyFont="1"/>
    <xf numFmtId="0" fontId="15" fillId="0" borderId="0" xfId="0" applyFont="1"/>
    <xf numFmtId="164" fontId="1" fillId="0" borderId="0" xfId="1" applyNumberFormat="1" applyFont="1" applyProtection="1"/>
    <xf numFmtId="0" fontId="14" fillId="0" borderId="0" xfId="0" applyFont="1"/>
    <xf numFmtId="0" fontId="0" fillId="0" borderId="0" xfId="0" applyAlignment="1">
      <alignment horizontal="center"/>
    </xf>
    <xf numFmtId="0" fontId="24" fillId="0" borderId="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0" xfId="0" applyBorder="1"/>
    <xf numFmtId="43" fontId="0" fillId="0" borderId="27" xfId="1" applyFont="1" applyBorder="1" applyProtection="1"/>
    <xf numFmtId="164" fontId="0" fillId="0" borderId="39" xfId="1" applyNumberFormat="1" applyFont="1" applyBorder="1" applyProtection="1"/>
    <xf numFmtId="164" fontId="0" fillId="0" borderId="27" xfId="1" applyNumberFormat="1" applyFont="1" applyBorder="1" applyProtection="1"/>
    <xf numFmtId="43" fontId="0" fillId="0" borderId="29" xfId="1" applyFont="1" applyBorder="1" applyProtection="1"/>
    <xf numFmtId="43" fontId="0" fillId="0" borderId="34" xfId="1" applyFont="1" applyBorder="1" applyProtection="1"/>
    <xf numFmtId="43" fontId="0" fillId="0" borderId="3" xfId="1" applyFont="1" applyBorder="1" applyProtection="1"/>
    <xf numFmtId="164" fontId="0" fillId="0" borderId="20" xfId="1" applyNumberFormat="1" applyFont="1" applyBorder="1" applyProtection="1"/>
    <xf numFmtId="164" fontId="0" fillId="0" borderId="3" xfId="1" applyNumberFormat="1" applyFont="1" applyBorder="1" applyProtection="1"/>
    <xf numFmtId="43" fontId="0" fillId="0" borderId="30" xfId="1" applyFont="1" applyBorder="1" applyProtection="1"/>
    <xf numFmtId="43" fontId="0" fillId="0" borderId="35" xfId="1" applyFont="1" applyBorder="1" applyProtection="1"/>
    <xf numFmtId="0" fontId="0" fillId="0" borderId="21" xfId="0" applyBorder="1"/>
    <xf numFmtId="164" fontId="0" fillId="0" borderId="1" xfId="1" applyNumberFormat="1" applyFont="1" applyBorder="1" applyProtection="1"/>
    <xf numFmtId="43" fontId="0" fillId="0" borderId="5" xfId="1" applyFont="1" applyBorder="1" applyProtection="1"/>
    <xf numFmtId="164" fontId="0" fillId="0" borderId="21" xfId="1" applyNumberFormat="1" applyFont="1" applyBorder="1" applyProtection="1"/>
    <xf numFmtId="164" fontId="0" fillId="0" borderId="5" xfId="1" applyNumberFormat="1" applyFont="1" applyBorder="1" applyProtection="1"/>
    <xf numFmtId="43" fontId="0" fillId="0" borderId="31" xfId="1" applyFont="1" applyBorder="1" applyProtection="1"/>
    <xf numFmtId="43" fontId="0" fillId="0" borderId="36" xfId="1" applyFont="1" applyBorder="1" applyProtection="1"/>
    <xf numFmtId="0" fontId="2" fillId="0" borderId="25" xfId="0" applyFont="1" applyBorder="1"/>
    <xf numFmtId="164" fontId="2" fillId="0" borderId="7" xfId="1" applyNumberFormat="1" applyFont="1" applyBorder="1" applyProtection="1"/>
    <xf numFmtId="43" fontId="2" fillId="0" borderId="6" xfId="1" applyFont="1" applyBorder="1" applyProtection="1"/>
    <xf numFmtId="164" fontId="2" fillId="0" borderId="25" xfId="1" applyNumberFormat="1" applyFont="1" applyBorder="1" applyProtection="1"/>
    <xf numFmtId="164" fontId="2" fillId="0" borderId="6" xfId="1" applyNumberFormat="1" applyFont="1" applyBorder="1" applyProtection="1"/>
    <xf numFmtId="43" fontId="2" fillId="0" borderId="2" xfId="1" applyFont="1" applyBorder="1" applyProtection="1"/>
    <xf numFmtId="43" fontId="2" fillId="0" borderId="37" xfId="1" applyFont="1" applyBorder="1" applyProtection="1"/>
    <xf numFmtId="164" fontId="0" fillId="0" borderId="30" xfId="1" applyNumberFormat="1" applyFont="1" applyBorder="1" applyProtection="1"/>
    <xf numFmtId="164" fontId="0" fillId="0" borderId="35" xfId="1" applyNumberFormat="1" applyFont="1" applyBorder="1" applyProtection="1"/>
    <xf numFmtId="164" fontId="0" fillId="0" borderId="0" xfId="0" applyNumberFormat="1"/>
    <xf numFmtId="165" fontId="0" fillId="0" borderId="3" xfId="1" applyNumberFormat="1" applyFont="1" applyBorder="1" applyProtection="1"/>
    <xf numFmtId="165" fontId="0" fillId="0" borderId="5" xfId="1" applyNumberFormat="1" applyFont="1" applyBorder="1" applyProtection="1"/>
    <xf numFmtId="164" fontId="0" fillId="0" borderId="31" xfId="1" applyNumberFormat="1" applyFont="1" applyBorder="1" applyProtection="1"/>
    <xf numFmtId="164" fontId="0" fillId="0" borderId="36" xfId="1" applyNumberFormat="1" applyFont="1" applyBorder="1" applyProtection="1"/>
    <xf numFmtId="165" fontId="2" fillId="0" borderId="6" xfId="1" applyNumberFormat="1" applyFont="1" applyBorder="1" applyProtection="1"/>
    <xf numFmtId="164" fontId="2" fillId="0" borderId="2" xfId="1" applyNumberFormat="1" applyFont="1" applyBorder="1" applyProtection="1"/>
    <xf numFmtId="164" fontId="2" fillId="0" borderId="37" xfId="1" applyNumberFormat="1" applyFont="1" applyBorder="1" applyProtection="1"/>
    <xf numFmtId="0" fontId="2" fillId="0" borderId="22" xfId="0" applyFont="1" applyBorder="1"/>
    <xf numFmtId="165" fontId="2" fillId="0" borderId="28" xfId="1" applyNumberFormat="1" applyFont="1" applyBorder="1" applyProtection="1"/>
    <xf numFmtId="164" fontId="2" fillId="0" borderId="28" xfId="1" applyNumberFormat="1" applyFont="1" applyBorder="1" applyProtection="1"/>
    <xf numFmtId="164" fontId="2" fillId="0" borderId="22" xfId="1" applyNumberFormat="1" applyFont="1" applyBorder="1" applyProtection="1"/>
    <xf numFmtId="164" fontId="2" fillId="0" borderId="32" xfId="1" applyNumberFormat="1" applyFont="1" applyBorder="1" applyProtection="1"/>
    <xf numFmtId="164" fontId="2" fillId="0" borderId="38" xfId="1" applyNumberFormat="1" applyFont="1" applyBorder="1" applyProtection="1"/>
    <xf numFmtId="0" fontId="7" fillId="0" borderId="0" xfId="0" applyFont="1"/>
    <xf numFmtId="0" fontId="0" fillId="0" borderId="0" xfId="0" applyAlignment="1">
      <alignment horizontal="left" vertical="top"/>
    </xf>
    <xf numFmtId="164" fontId="0" fillId="0" borderId="0" xfId="1" applyNumberFormat="1" applyFont="1" applyProtection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quotePrefix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36" fillId="2" borderId="0" xfId="0" applyFont="1" applyFill="1" applyProtection="1">
      <protection locked="0"/>
    </xf>
    <xf numFmtId="0" fontId="35" fillId="2" borderId="9" xfId="0" quotePrefix="1" applyFont="1" applyFill="1" applyBorder="1" applyProtection="1">
      <protection locked="0"/>
    </xf>
    <xf numFmtId="0" fontId="36" fillId="2" borderId="0" xfId="2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9" fillId="0" borderId="1" xfId="0" applyFont="1" applyBorder="1"/>
    <xf numFmtId="167" fontId="26" fillId="0" borderId="0" xfId="3" applyNumberFormat="1" applyFont="1" applyBorder="1" applyProtection="1"/>
    <xf numFmtId="43" fontId="26" fillId="0" borderId="0" xfId="1" applyFont="1" applyBorder="1" applyProtection="1"/>
    <xf numFmtId="43" fontId="1" fillId="0" borderId="0" xfId="1" applyFont="1" applyBorder="1" applyProtection="1"/>
    <xf numFmtId="167" fontId="1" fillId="0" borderId="0" xfId="0" applyNumberFormat="1" applyFont="1"/>
    <xf numFmtId="168" fontId="4" fillId="0" borderId="40" xfId="3" applyNumberFormat="1" applyFont="1" applyBorder="1" applyAlignment="1" applyProtection="1">
      <alignment horizontal="center"/>
    </xf>
    <xf numFmtId="168" fontId="4" fillId="0" borderId="41" xfId="3" applyNumberFormat="1" applyFont="1" applyBorder="1" applyAlignment="1" applyProtection="1">
      <alignment horizontal="center"/>
    </xf>
    <xf numFmtId="168" fontId="4" fillId="0" borderId="19" xfId="3" applyNumberFormat="1" applyFont="1" applyBorder="1" applyAlignment="1" applyProtection="1">
      <alignment horizontal="center"/>
    </xf>
    <xf numFmtId="167" fontId="26" fillId="0" borderId="14" xfId="3" applyNumberFormat="1" applyFont="1" applyBorder="1" applyProtection="1"/>
    <xf numFmtId="167" fontId="26" fillId="0" borderId="16" xfId="3" applyNumberFormat="1" applyFont="1" applyBorder="1" applyProtection="1"/>
    <xf numFmtId="170" fontId="26" fillId="0" borderId="4" xfId="1" applyNumberFormat="1" applyFont="1" applyBorder="1" applyProtection="1"/>
    <xf numFmtId="170" fontId="26" fillId="0" borderId="30" xfId="1" applyNumberFormat="1" applyFont="1" applyBorder="1" applyProtection="1"/>
    <xf numFmtId="170" fontId="26" fillId="0" borderId="10" xfId="1" applyNumberFormat="1" applyFont="1" applyBorder="1" applyProtection="1"/>
    <xf numFmtId="43" fontId="1" fillId="0" borderId="0" xfId="1" applyFont="1" applyProtection="1"/>
    <xf numFmtId="167" fontId="26" fillId="0" borderId="9" xfId="3" applyNumberFormat="1" applyFont="1" applyBorder="1" applyProtection="1"/>
    <xf numFmtId="167" fontId="26" fillId="0" borderId="10" xfId="3" applyNumberFormat="1" applyFont="1" applyBorder="1" applyProtection="1"/>
    <xf numFmtId="167" fontId="26" fillId="0" borderId="43" xfId="3" applyNumberFormat="1" applyFont="1" applyBorder="1" applyProtection="1"/>
    <xf numFmtId="167" fontId="26" fillId="0" borderId="42" xfId="3" applyNumberFormat="1" applyFont="1" applyBorder="1" applyProtection="1"/>
    <xf numFmtId="170" fontId="26" fillId="0" borderId="44" xfId="1" applyNumberFormat="1" applyFont="1" applyBorder="1" applyProtection="1"/>
    <xf numFmtId="170" fontId="26" fillId="0" borderId="31" xfId="1" applyNumberFormat="1" applyFont="1" applyBorder="1" applyProtection="1"/>
    <xf numFmtId="170" fontId="26" fillId="0" borderId="42" xfId="1" applyNumberFormat="1" applyFont="1" applyBorder="1" applyProtection="1"/>
    <xf numFmtId="167" fontId="27" fillId="0" borderId="9" xfId="3" applyNumberFormat="1" applyFont="1" applyBorder="1" applyProtection="1"/>
    <xf numFmtId="167" fontId="27" fillId="0" borderId="10" xfId="3" applyNumberFormat="1" applyFont="1" applyBorder="1" applyProtection="1"/>
    <xf numFmtId="170" fontId="27" fillId="0" borderId="4" xfId="1" applyNumberFormat="1" applyFont="1" applyBorder="1" applyProtection="1"/>
    <xf numFmtId="170" fontId="27" fillId="0" borderId="30" xfId="1" applyNumberFormat="1" applyFont="1" applyBorder="1" applyProtection="1"/>
    <xf numFmtId="170" fontId="27" fillId="0" borderId="10" xfId="1" applyNumberFormat="1" applyFont="1" applyBorder="1" applyProtection="1"/>
    <xf numFmtId="170" fontId="6" fillId="0" borderId="4" xfId="1" applyNumberFormat="1" applyFont="1" applyBorder="1" applyProtection="1"/>
    <xf numFmtId="170" fontId="6" fillId="0" borderId="30" xfId="1" applyNumberFormat="1" applyFont="1" applyBorder="1" applyProtection="1"/>
    <xf numFmtId="170" fontId="6" fillId="0" borderId="10" xfId="1" applyNumberFormat="1" applyFont="1" applyBorder="1" applyProtection="1"/>
    <xf numFmtId="170" fontId="1" fillId="0" borderId="44" xfId="1" applyNumberFormat="1" applyFont="1" applyBorder="1" applyProtection="1"/>
    <xf numFmtId="170" fontId="1" fillId="0" borderId="31" xfId="1" applyNumberFormat="1" applyFont="1" applyBorder="1" applyProtection="1"/>
    <xf numFmtId="170" fontId="1" fillId="0" borderId="42" xfId="1" applyNumberFormat="1" applyFont="1" applyBorder="1" applyProtection="1"/>
    <xf numFmtId="167" fontId="27" fillId="0" borderId="11" xfId="3" applyNumberFormat="1" applyFont="1" applyBorder="1" applyProtection="1"/>
    <xf numFmtId="167" fontId="27" fillId="0" borderId="13" xfId="3" applyNumberFormat="1" applyFont="1" applyBorder="1" applyProtection="1"/>
    <xf numFmtId="170" fontId="6" fillId="0" borderId="24" xfId="1" applyNumberFormat="1" applyFont="1" applyBorder="1" applyProtection="1"/>
    <xf numFmtId="170" fontId="6" fillId="0" borderId="32" xfId="1" applyNumberFormat="1" applyFont="1" applyBorder="1" applyProtection="1"/>
    <xf numFmtId="170" fontId="6" fillId="0" borderId="13" xfId="1" applyNumberFormat="1" applyFont="1" applyBorder="1" applyProtection="1"/>
    <xf numFmtId="0" fontId="26" fillId="0" borderId="0" xfId="0" applyFont="1" applyAlignment="1">
      <alignment vertical="center"/>
    </xf>
    <xf numFmtId="168" fontId="4" fillId="0" borderId="45" xfId="3" applyNumberFormat="1" applyFont="1" applyBorder="1" applyAlignment="1" applyProtection="1">
      <alignment horizontal="center"/>
    </xf>
    <xf numFmtId="43" fontId="1" fillId="0" borderId="11" xfId="1" applyFont="1" applyBorder="1" applyProtection="1"/>
    <xf numFmtId="43" fontId="1" fillId="0" borderId="41" xfId="1" applyFont="1" applyBorder="1" applyProtection="1"/>
    <xf numFmtId="43" fontId="1" fillId="0" borderId="13" xfId="1" applyFont="1" applyBorder="1" applyProtection="1"/>
    <xf numFmtId="43" fontId="4" fillId="0" borderId="39" xfId="1" applyFont="1" applyBorder="1" applyAlignment="1" applyProtection="1">
      <alignment horizontal="center"/>
    </xf>
    <xf numFmtId="167" fontId="26" fillId="0" borderId="0" xfId="3" applyNumberFormat="1" applyFont="1" applyProtection="1"/>
    <xf numFmtId="168" fontId="4" fillId="0" borderId="49" xfId="3" applyNumberFormat="1" applyFont="1" applyBorder="1" applyAlignment="1" applyProtection="1">
      <alignment horizontal="center"/>
    </xf>
    <xf numFmtId="168" fontId="4" fillId="0" borderId="50" xfId="3" applyNumberFormat="1" applyFont="1" applyBorder="1" applyAlignment="1" applyProtection="1">
      <alignment horizontal="center"/>
    </xf>
    <xf numFmtId="168" fontId="4" fillId="0" borderId="51" xfId="3" applyNumberFormat="1" applyFont="1" applyBorder="1" applyAlignment="1" applyProtection="1">
      <alignment horizontal="center"/>
    </xf>
    <xf numFmtId="168" fontId="4" fillId="0" borderId="52" xfId="3" applyNumberFormat="1" applyFont="1" applyBorder="1" applyAlignment="1" applyProtection="1">
      <alignment horizontal="center"/>
    </xf>
    <xf numFmtId="167" fontId="26" fillId="0" borderId="39" xfId="3" applyNumberFormat="1" applyFont="1" applyBorder="1" applyProtection="1"/>
    <xf numFmtId="43" fontId="27" fillId="0" borderId="20" xfId="1" applyFont="1" applyBorder="1" applyProtection="1"/>
    <xf numFmtId="43" fontId="26" fillId="0" borderId="53" xfId="1" applyFont="1" applyBorder="1" applyProtection="1"/>
    <xf numFmtId="43" fontId="26" fillId="0" borderId="30" xfId="1" applyFont="1" applyBorder="1" applyProtection="1"/>
    <xf numFmtId="43" fontId="26" fillId="0" borderId="10" xfId="1" applyFont="1" applyBorder="1" applyProtection="1"/>
    <xf numFmtId="167" fontId="26" fillId="0" borderId="20" xfId="3" applyNumberFormat="1" applyFont="1" applyBorder="1" applyProtection="1"/>
    <xf numFmtId="167" fontId="26" fillId="0" borderId="22" xfId="3" applyNumberFormat="1" applyFont="1" applyBorder="1" applyProtection="1"/>
    <xf numFmtId="43" fontId="27" fillId="0" borderId="22" xfId="1" applyFont="1" applyBorder="1" applyProtection="1"/>
    <xf numFmtId="43" fontId="26" fillId="0" borderId="54" xfId="1" applyFont="1" applyBorder="1" applyProtection="1"/>
    <xf numFmtId="43" fontId="26" fillId="0" borderId="32" xfId="1" applyFont="1" applyBorder="1" applyProtection="1"/>
    <xf numFmtId="43" fontId="26" fillId="0" borderId="13" xfId="1" applyFont="1" applyBorder="1" applyProtection="1"/>
    <xf numFmtId="169" fontId="27" fillId="0" borderId="0" xfId="3" applyNumberFormat="1" applyFont="1" applyBorder="1" applyProtection="1"/>
    <xf numFmtId="169" fontId="26" fillId="0" borderId="0" xfId="3" applyNumberFormat="1" applyFont="1" applyProtection="1"/>
    <xf numFmtId="10" fontId="1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1" fillId="0" borderId="0" xfId="0" applyFont="1" applyAlignment="1">
      <alignment horizontal="left"/>
    </xf>
    <xf numFmtId="168" fontId="18" fillId="0" borderId="0" xfId="3" applyNumberFormat="1" applyFont="1" applyBorder="1" applyAlignment="1" applyProtection="1">
      <alignment horizontal="right"/>
    </xf>
    <xf numFmtId="168" fontId="26" fillId="0" borderId="0" xfId="3" applyNumberFormat="1" applyFont="1" applyBorder="1" applyAlignment="1" applyProtection="1">
      <alignment horizontal="right"/>
    </xf>
    <xf numFmtId="43" fontId="26" fillId="0" borderId="0" xfId="1" applyFont="1" applyFill="1" applyBorder="1" applyProtection="1"/>
    <xf numFmtId="43" fontId="1" fillId="0" borderId="0" xfId="1" applyFont="1" applyFill="1" applyBorder="1" applyProtection="1"/>
    <xf numFmtId="0" fontId="17" fillId="0" borderId="0" xfId="0" applyFont="1" applyAlignment="1">
      <alignment horizontal="left"/>
    </xf>
    <xf numFmtId="0" fontId="14" fillId="2" borderId="14" xfId="2" applyNumberFormat="1" applyFont="1" applyFill="1" applyBorder="1" applyProtection="1">
      <protection locked="0"/>
    </xf>
    <xf numFmtId="0" fontId="14" fillId="2" borderId="15" xfId="2" applyNumberFormat="1" applyFont="1" applyFill="1" applyBorder="1" applyProtection="1">
      <protection locked="0"/>
    </xf>
    <xf numFmtId="0" fontId="14" fillId="2" borderId="16" xfId="2" applyNumberFormat="1" applyFont="1" applyFill="1" applyBorder="1" applyProtection="1">
      <protection locked="0"/>
    </xf>
    <xf numFmtId="0" fontId="14" fillId="2" borderId="9" xfId="2" applyNumberFormat="1" applyFont="1" applyFill="1" applyBorder="1" applyProtection="1">
      <protection locked="0"/>
    </xf>
    <xf numFmtId="0" fontId="14" fillId="2" borderId="0" xfId="2" applyNumberFormat="1" applyFont="1" applyFill="1" applyBorder="1" applyProtection="1">
      <protection locked="0"/>
    </xf>
    <xf numFmtId="0" fontId="14" fillId="2" borderId="10" xfId="2" applyNumberFormat="1" applyFont="1" applyFill="1" applyBorder="1" applyProtection="1">
      <protection locked="0"/>
    </xf>
    <xf numFmtId="0" fontId="14" fillId="2" borderId="9" xfId="2" quotePrefix="1" applyNumberFormat="1" applyFont="1" applyFill="1" applyBorder="1" applyProtection="1">
      <protection locked="0"/>
    </xf>
    <xf numFmtId="0" fontId="14" fillId="2" borderId="11" xfId="2" applyNumberFormat="1" applyFont="1" applyFill="1" applyBorder="1" applyProtection="1">
      <protection locked="0"/>
    </xf>
    <xf numFmtId="0" fontId="14" fillId="2" borderId="12" xfId="2" applyNumberFormat="1" applyFont="1" applyFill="1" applyBorder="1" applyProtection="1">
      <protection locked="0"/>
    </xf>
    <xf numFmtId="0" fontId="14" fillId="2" borderId="13" xfId="2" applyNumberFormat="1" applyFont="1" applyFill="1" applyBorder="1" applyProtection="1">
      <protection locked="0"/>
    </xf>
    <xf numFmtId="0" fontId="14" fillId="2" borderId="14" xfId="4" applyNumberFormat="1" applyFont="1" applyFill="1" applyBorder="1" applyProtection="1">
      <protection locked="0"/>
    </xf>
    <xf numFmtId="0" fontId="14" fillId="2" borderId="15" xfId="4" applyNumberFormat="1" applyFont="1" applyFill="1" applyBorder="1" applyProtection="1">
      <protection locked="0"/>
    </xf>
    <xf numFmtId="0" fontId="14" fillId="2" borderId="16" xfId="4" applyNumberFormat="1" applyFont="1" applyFill="1" applyBorder="1" applyProtection="1">
      <protection locked="0"/>
    </xf>
    <xf numFmtId="0" fontId="14" fillId="2" borderId="9" xfId="4" applyNumberFormat="1" applyFont="1" applyFill="1" applyBorder="1" applyProtection="1">
      <protection locked="0"/>
    </xf>
    <xf numFmtId="0" fontId="14" fillId="2" borderId="0" xfId="4" applyNumberFormat="1" applyFont="1" applyFill="1" applyBorder="1" applyProtection="1">
      <protection locked="0"/>
    </xf>
    <xf numFmtId="0" fontId="14" fillId="2" borderId="10" xfId="4" applyNumberFormat="1" applyFont="1" applyFill="1" applyBorder="1" applyProtection="1">
      <protection locked="0"/>
    </xf>
    <xf numFmtId="0" fontId="14" fillId="2" borderId="0" xfId="4" applyNumberFormat="1" applyFont="1" applyFill="1" applyBorder="1" applyAlignment="1" applyProtection="1">
      <alignment horizontal="right"/>
      <protection locked="0"/>
    </xf>
    <xf numFmtId="0" fontId="14" fillId="2" borderId="9" xfId="4" quotePrefix="1" applyNumberFormat="1" applyFont="1" applyFill="1" applyBorder="1" applyProtection="1">
      <protection locked="0"/>
    </xf>
    <xf numFmtId="0" fontId="14" fillId="2" borderId="9" xfId="4" quotePrefix="1" applyNumberFormat="1" applyFont="1" applyFill="1" applyBorder="1" applyAlignment="1" applyProtection="1">
      <alignment horizontal="left"/>
      <protection locked="0"/>
    </xf>
    <xf numFmtId="0" fontId="14" fillId="2" borderId="0" xfId="4" quotePrefix="1" applyNumberFormat="1" applyFont="1" applyFill="1" applyBorder="1" applyAlignment="1" applyProtection="1">
      <alignment horizontal="left"/>
      <protection locked="0"/>
    </xf>
    <xf numFmtId="0" fontId="14" fillId="2" borderId="11" xfId="4" applyNumberFormat="1" applyFont="1" applyFill="1" applyBorder="1" applyProtection="1">
      <protection locked="0"/>
    </xf>
    <xf numFmtId="0" fontId="14" fillId="2" borderId="12" xfId="4" applyNumberFormat="1" applyFont="1" applyFill="1" applyBorder="1" applyProtection="1">
      <protection locked="0"/>
    </xf>
    <xf numFmtId="0" fontId="14" fillId="2" borderId="13" xfId="4" applyNumberFormat="1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14" fillId="2" borderId="14" xfId="0" applyFont="1" applyFill="1" applyBorder="1" applyProtection="1">
      <protection locked="0"/>
    </xf>
    <xf numFmtId="0" fontId="14" fillId="2" borderId="15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0" xfId="2" applyNumberFormat="1" applyFont="1" applyFill="1" applyBorder="1" applyAlignment="1" applyProtection="1">
      <alignment horizontal="right"/>
      <protection locked="0"/>
    </xf>
    <xf numFmtId="0" fontId="14" fillId="2" borderId="10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quotePrefix="1" applyNumberFormat="1" applyFont="1" applyFill="1" applyBorder="1" applyProtection="1">
      <protection locked="0"/>
    </xf>
    <xf numFmtId="0" fontId="14" fillId="2" borderId="10" xfId="2" quotePrefix="1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4" fillId="2" borderId="10" xfId="2" applyNumberFormat="1" applyFont="1" applyFill="1" applyBorder="1" applyAlignment="1" applyProtection="1">
      <alignment horizontal="right"/>
      <protection locked="0"/>
    </xf>
    <xf numFmtId="0" fontId="14" fillId="2" borderId="0" xfId="2" applyNumberFormat="1" applyFont="1" applyFill="1" applyBorder="1" applyAlignment="1" applyProtection="1">
      <alignment horizontal="center"/>
      <protection locked="0"/>
    </xf>
    <xf numFmtId="0" fontId="14" fillId="2" borderId="9" xfId="2" applyNumberFormat="1" applyFont="1" applyFill="1" applyBorder="1" applyAlignment="1" applyProtection="1">
      <alignment vertical="center"/>
      <protection locked="0"/>
    </xf>
    <xf numFmtId="0" fontId="14" fillId="2" borderId="10" xfId="2" applyNumberFormat="1" applyFont="1" applyFill="1" applyBorder="1" applyAlignment="1" applyProtection="1">
      <alignment horizontal="center"/>
      <protection locked="0"/>
    </xf>
    <xf numFmtId="0" fontId="4" fillId="3" borderId="14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6" fillId="3" borderId="13" xfId="0" applyFont="1" applyFill="1" applyBorder="1"/>
    <xf numFmtId="0" fontId="2" fillId="3" borderId="9" xfId="0" applyFont="1" applyFill="1" applyBorder="1"/>
    <xf numFmtId="0" fontId="6" fillId="3" borderId="9" xfId="0" applyFont="1" applyFill="1" applyBorder="1"/>
    <xf numFmtId="0" fontId="6" fillId="3" borderId="0" xfId="0" applyFont="1" applyFill="1"/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2" fillId="0" borderId="18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2" borderId="9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3" fontId="4" fillId="0" borderId="46" xfId="1" applyFont="1" applyBorder="1" applyAlignment="1" applyProtection="1">
      <alignment horizontal="center"/>
    </xf>
    <xf numFmtId="43" fontId="4" fillId="0" borderId="47" xfId="1" applyFont="1" applyBorder="1" applyAlignment="1" applyProtection="1">
      <alignment horizontal="center"/>
    </xf>
    <xf numFmtId="43" fontId="4" fillId="0" borderId="48" xfId="1" applyFont="1" applyBorder="1" applyAlignment="1" applyProtection="1">
      <alignment horizontal="center"/>
    </xf>
  </cellXfs>
  <cellStyles count="5">
    <cellStyle name="Excel Built-in Normal" xfId="3" xr:uid="{00000000-0005-0000-0000-000000000000}"/>
    <cellStyle name="Komma" xfId="1" builtinId="3"/>
    <cellStyle name="Prozent" xfId="2" builtinId="5"/>
    <cellStyle name="Standard" xfId="0" builtinId="0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69</xdr:row>
      <xdr:rowOff>180975</xdr:rowOff>
    </xdr:from>
    <xdr:to>
      <xdr:col>13</xdr:col>
      <xdr:colOff>419100</xdr:colOff>
      <xdr:row>71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3544550"/>
          <a:ext cx="26670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590550</xdr:colOff>
      <xdr:row>69</xdr:row>
      <xdr:rowOff>171450</xdr:rowOff>
    </xdr:from>
    <xdr:to>
      <xdr:col>19</xdr:col>
      <xdr:colOff>38100</xdr:colOff>
      <xdr:row>71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13144500"/>
          <a:ext cx="32575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15</xdr:col>
      <xdr:colOff>742950</xdr:colOff>
      <xdr:row>8</xdr:row>
      <xdr:rowOff>171450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885825"/>
          <a:ext cx="4552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17</xdr:col>
      <xdr:colOff>152400</xdr:colOff>
      <xdr:row>12</xdr:row>
      <xdr:rowOff>9525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524000"/>
          <a:ext cx="54864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</xdr:colOff>
      <xdr:row>38</xdr:row>
      <xdr:rowOff>0</xdr:rowOff>
    </xdr:from>
    <xdr:to>
      <xdr:col>14</xdr:col>
      <xdr:colOff>9525</xdr:colOff>
      <xdr:row>40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6915150"/>
          <a:ext cx="3028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863"/>
  <sheetViews>
    <sheetView showGridLines="0" tabSelected="1" workbookViewId="0">
      <selection activeCell="B2" sqref="B2"/>
    </sheetView>
  </sheetViews>
  <sheetFormatPr baseColWidth="10" defaultRowHeight="15"/>
  <cols>
    <col min="1" max="1" width="1.5703125" customWidth="1"/>
    <col min="2" max="2" width="3.42578125" customWidth="1"/>
    <col min="3" max="3" width="35.85546875" customWidth="1"/>
    <col min="4" max="5" width="12.42578125" bestFit="1" customWidth="1"/>
    <col min="6" max="6" width="4.7109375" customWidth="1"/>
    <col min="7" max="7" width="35.85546875" customWidth="1"/>
    <col min="10" max="10" width="6.5703125" customWidth="1"/>
    <col min="11" max="11" width="11.42578125" style="1"/>
    <col min="12" max="12" width="11.42578125" style="1" customWidth="1"/>
    <col min="13" max="20" width="11.42578125" style="1"/>
    <col min="21" max="21" width="7.7109375" customWidth="1"/>
    <col min="22" max="22" width="3.140625" style="49" customWidth="1"/>
    <col min="107" max="16384" width="11.42578125" style="1"/>
  </cols>
  <sheetData>
    <row r="1" spans="2:22" customFormat="1" ht="5.25" customHeight="1">
      <c r="V1" s="49"/>
    </row>
    <row r="2" spans="2:22" customFormat="1" ht="18.75">
      <c r="B2" s="2" t="s">
        <v>228</v>
      </c>
      <c r="C2" s="3"/>
      <c r="D2" s="3"/>
      <c r="E2" s="3"/>
      <c r="F2" s="4"/>
      <c r="G2" s="4"/>
      <c r="H2" s="4"/>
      <c r="I2" s="5" t="s">
        <v>231</v>
      </c>
      <c r="K2" s="2" t="s">
        <v>223</v>
      </c>
      <c r="L2" s="4"/>
      <c r="M2" s="4"/>
      <c r="N2" s="4"/>
      <c r="V2" s="49"/>
    </row>
    <row r="3" spans="2:22" customFormat="1" ht="15.75" thickBot="1">
      <c r="V3" s="49"/>
    </row>
    <row r="4" spans="2:22">
      <c r="B4" s="6" t="s">
        <v>222</v>
      </c>
      <c r="C4" s="6"/>
      <c r="D4" s="6"/>
      <c r="E4" s="6"/>
      <c r="F4" s="6"/>
      <c r="G4" s="6"/>
      <c r="K4" s="307" t="s">
        <v>115</v>
      </c>
      <c r="L4" s="308"/>
      <c r="M4" s="308"/>
      <c r="N4" s="308"/>
      <c r="O4" s="308"/>
      <c r="P4" s="308"/>
      <c r="Q4" s="308"/>
      <c r="R4" s="308"/>
      <c r="S4" s="308"/>
      <c r="T4" s="309"/>
    </row>
    <row r="5" spans="2:22">
      <c r="K5" s="310" t="s">
        <v>116</v>
      </c>
      <c r="L5" s="311"/>
      <c r="M5" s="311"/>
      <c r="N5" s="311"/>
      <c r="O5" s="311"/>
      <c r="P5" s="311"/>
      <c r="Q5" s="311"/>
      <c r="R5" s="311"/>
      <c r="S5" s="311"/>
      <c r="T5" s="312"/>
    </row>
    <row r="6" spans="2:22" ht="15.75" thickBot="1">
      <c r="B6" t="s">
        <v>117</v>
      </c>
      <c r="K6" s="313" t="s">
        <v>118</v>
      </c>
      <c r="L6" s="314"/>
      <c r="M6" s="314"/>
      <c r="N6" s="314"/>
      <c r="O6" s="314"/>
      <c r="P6" s="314"/>
      <c r="Q6" s="314"/>
      <c r="R6" s="314"/>
      <c r="S6" s="314"/>
      <c r="T6" s="315" t="s">
        <v>169</v>
      </c>
    </row>
    <row r="7" spans="2:22">
      <c r="B7" t="s">
        <v>119</v>
      </c>
      <c r="K7" s="183"/>
      <c r="L7" s="184"/>
      <c r="M7" s="184"/>
      <c r="N7" s="184"/>
      <c r="O7" s="184"/>
      <c r="P7" s="184"/>
      <c r="Q7" s="184"/>
      <c r="R7" s="184"/>
      <c r="S7" s="184"/>
      <c r="T7" s="185"/>
    </row>
    <row r="8" spans="2:22">
      <c r="B8" t="s">
        <v>120</v>
      </c>
      <c r="K8" s="186"/>
      <c r="L8" s="187"/>
      <c r="M8" s="187"/>
      <c r="N8" s="187"/>
      <c r="O8" s="187"/>
      <c r="P8" s="187"/>
      <c r="Q8" s="187"/>
      <c r="R8" s="187"/>
      <c r="S8" s="187"/>
      <c r="T8" s="188"/>
    </row>
    <row r="9" spans="2:22" ht="15.75" thickBot="1">
      <c r="K9" s="186"/>
      <c r="L9" s="187"/>
      <c r="M9" s="187"/>
      <c r="N9" s="187"/>
      <c r="O9" s="187"/>
      <c r="P9" s="187"/>
      <c r="Q9" s="187"/>
      <c r="R9" s="187"/>
      <c r="S9" s="187"/>
      <c r="T9" s="188"/>
    </row>
    <row r="10" spans="2:22" ht="19.5" thickBot="1">
      <c r="B10" s="331" t="s">
        <v>121</v>
      </c>
      <c r="C10" s="332"/>
      <c r="D10" s="332"/>
      <c r="E10" s="332"/>
      <c r="F10" s="332"/>
      <c r="G10" s="332"/>
      <c r="H10" s="332"/>
      <c r="I10" s="333"/>
      <c r="K10" s="186"/>
      <c r="L10" s="187"/>
      <c r="M10" s="187"/>
      <c r="N10" s="187"/>
      <c r="O10" s="187"/>
      <c r="P10" s="187"/>
      <c r="Q10" s="187"/>
      <c r="R10" s="187"/>
      <c r="S10" s="187"/>
      <c r="T10" s="188"/>
    </row>
    <row r="11" spans="2:22">
      <c r="B11" s="7" t="s">
        <v>122</v>
      </c>
      <c r="C11" s="4"/>
      <c r="D11" s="8">
        <v>45291</v>
      </c>
      <c r="E11" s="8">
        <v>44926</v>
      </c>
      <c r="F11" s="9" t="s">
        <v>123</v>
      </c>
      <c r="G11" s="9"/>
      <c r="H11" s="8">
        <v>45291</v>
      </c>
      <c r="I11" s="10">
        <v>44926</v>
      </c>
      <c r="K11" s="186"/>
      <c r="L11" s="187"/>
      <c r="M11" s="187"/>
      <c r="N11" s="187"/>
      <c r="O11" s="187"/>
      <c r="P11" s="187"/>
      <c r="Q11" s="187"/>
      <c r="R11" s="187"/>
      <c r="S11" s="187"/>
      <c r="T11" s="188"/>
    </row>
    <row r="12" spans="2:22">
      <c r="B12" s="11" t="s">
        <v>124</v>
      </c>
      <c r="C12" s="12" t="s">
        <v>0</v>
      </c>
      <c r="F12" s="13" t="s">
        <v>125</v>
      </c>
      <c r="G12" s="12" t="s">
        <v>6</v>
      </c>
      <c r="I12" s="14"/>
      <c r="K12" s="186"/>
      <c r="L12" s="187"/>
      <c r="M12" s="187"/>
      <c r="N12" s="187"/>
      <c r="O12" s="187"/>
      <c r="P12" s="187"/>
      <c r="Q12" s="187"/>
      <c r="R12" s="187"/>
      <c r="S12" s="187"/>
      <c r="T12" s="188"/>
    </row>
    <row r="13" spans="2:22">
      <c r="B13" s="15" t="s">
        <v>126</v>
      </c>
      <c r="C13" t="s">
        <v>127</v>
      </c>
      <c r="D13" s="16">
        <v>581381</v>
      </c>
      <c r="E13" s="16">
        <v>472020</v>
      </c>
      <c r="F13" s="17" t="s">
        <v>128</v>
      </c>
      <c r="G13" t="s">
        <v>129</v>
      </c>
      <c r="H13" s="16">
        <v>55283</v>
      </c>
      <c r="I13" s="18">
        <v>55283</v>
      </c>
      <c r="K13" s="186"/>
      <c r="L13" s="187"/>
      <c r="M13" s="187"/>
      <c r="N13" s="187"/>
      <c r="O13" s="187"/>
      <c r="P13" s="187"/>
      <c r="Q13" s="187"/>
      <c r="R13" s="187"/>
      <c r="S13" s="187"/>
      <c r="T13" s="188"/>
    </row>
    <row r="14" spans="2:22">
      <c r="B14" s="15" t="s">
        <v>130</v>
      </c>
      <c r="C14" t="s">
        <v>1</v>
      </c>
      <c r="D14" s="16">
        <v>1448180</v>
      </c>
      <c r="E14" s="16">
        <v>1280997</v>
      </c>
      <c r="F14" s="17" t="s">
        <v>131</v>
      </c>
      <c r="G14" t="s">
        <v>132</v>
      </c>
      <c r="H14" s="16">
        <v>148193</v>
      </c>
      <c r="I14" s="18">
        <f>H14</f>
        <v>148193</v>
      </c>
      <c r="K14" s="186"/>
      <c r="L14" s="187"/>
      <c r="M14" s="187"/>
      <c r="N14" s="187"/>
      <c r="O14" s="187"/>
      <c r="P14" s="193"/>
      <c r="Q14" s="187"/>
      <c r="R14" s="187"/>
      <c r="S14" s="187"/>
      <c r="T14" s="188"/>
    </row>
    <row r="15" spans="2:22">
      <c r="B15" s="15" t="s">
        <v>133</v>
      </c>
      <c r="C15" t="s">
        <v>134</v>
      </c>
      <c r="D15" s="19">
        <v>7339838</v>
      </c>
      <c r="E15" s="19">
        <v>4065607</v>
      </c>
      <c r="F15" s="17" t="s">
        <v>135</v>
      </c>
      <c r="G15" t="s">
        <v>136</v>
      </c>
      <c r="H15" s="16">
        <v>4693488</v>
      </c>
      <c r="I15" s="18">
        <v>3521013</v>
      </c>
      <c r="K15" s="186"/>
      <c r="L15" s="187"/>
      <c r="M15" s="187"/>
      <c r="N15" s="187"/>
      <c r="O15" s="187"/>
      <c r="P15" s="193"/>
      <c r="Q15" s="187"/>
      <c r="R15" s="187"/>
      <c r="S15" s="187"/>
      <c r="T15" s="188"/>
    </row>
    <row r="16" spans="2:22">
      <c r="B16" s="15"/>
      <c r="D16" s="20">
        <f>SUM(D13:D15)</f>
        <v>9369399</v>
      </c>
      <c r="E16" s="20">
        <f>SUM(E13:E15)</f>
        <v>5818624</v>
      </c>
      <c r="F16" s="17" t="s">
        <v>137</v>
      </c>
      <c r="G16" t="s">
        <v>138</v>
      </c>
      <c r="H16" s="19">
        <v>1172475</v>
      </c>
      <c r="I16" s="21">
        <v>761805</v>
      </c>
      <c r="K16" s="189"/>
      <c r="L16" s="187"/>
      <c r="M16" s="187"/>
      <c r="N16" s="187"/>
      <c r="O16" s="187"/>
      <c r="P16" s="193"/>
      <c r="Q16" s="187"/>
      <c r="R16" s="187"/>
      <c r="S16" s="187"/>
      <c r="T16" s="188"/>
    </row>
    <row r="17" spans="2:22">
      <c r="B17" s="15"/>
      <c r="D17" s="16"/>
      <c r="E17" s="16"/>
      <c r="F17" s="17"/>
      <c r="H17" s="20">
        <f>SUM(H13:H16)</f>
        <v>6069439</v>
      </c>
      <c r="I17" s="22">
        <f>SUM(I13:I16)</f>
        <v>4486294</v>
      </c>
      <c r="K17" s="194"/>
      <c r="L17" s="187"/>
      <c r="M17" s="187"/>
      <c r="N17" s="187"/>
      <c r="O17" s="67"/>
      <c r="P17" s="195"/>
      <c r="Q17" s="187"/>
      <c r="R17" s="187"/>
      <c r="S17" s="187"/>
      <c r="T17" s="188"/>
    </row>
    <row r="18" spans="2:22">
      <c r="B18" s="11" t="s">
        <v>139</v>
      </c>
      <c r="C18" s="12" t="s">
        <v>2</v>
      </c>
      <c r="D18" s="16"/>
      <c r="E18" s="16"/>
      <c r="F18" s="17"/>
      <c r="H18" s="16"/>
      <c r="I18" s="18"/>
      <c r="K18" s="186"/>
      <c r="L18" s="187"/>
      <c r="M18" s="187"/>
      <c r="N18" s="187"/>
      <c r="O18" s="187"/>
      <c r="P18" s="187"/>
      <c r="Q18" s="187"/>
      <c r="R18" s="187"/>
      <c r="S18" s="187"/>
      <c r="T18" s="188"/>
    </row>
    <row r="19" spans="2:22">
      <c r="B19" s="15" t="s">
        <v>126</v>
      </c>
      <c r="C19" t="s">
        <v>92</v>
      </c>
      <c r="D19" s="16">
        <v>383809</v>
      </c>
      <c r="E19" s="16">
        <v>372630</v>
      </c>
      <c r="F19" s="13" t="s">
        <v>140</v>
      </c>
      <c r="G19" s="12" t="s">
        <v>7</v>
      </c>
      <c r="H19" s="16"/>
      <c r="I19" s="18"/>
      <c r="K19" s="186"/>
      <c r="L19" s="187"/>
      <c r="M19" s="187"/>
      <c r="N19" s="187"/>
      <c r="O19" s="187"/>
      <c r="P19" s="193"/>
      <c r="Q19" s="187"/>
      <c r="R19" s="187"/>
      <c r="S19" s="187"/>
      <c r="T19" s="188"/>
    </row>
    <row r="20" spans="2:22">
      <c r="B20" s="15" t="s">
        <v>130</v>
      </c>
      <c r="C20" t="s">
        <v>141</v>
      </c>
      <c r="D20" s="16">
        <v>5875458</v>
      </c>
      <c r="E20" s="16">
        <v>1778203</v>
      </c>
      <c r="F20" s="17" t="s">
        <v>142</v>
      </c>
      <c r="G20" t="s">
        <v>143</v>
      </c>
      <c r="H20" s="16">
        <v>695451</v>
      </c>
      <c r="I20" s="18">
        <v>634695</v>
      </c>
      <c r="K20" s="189"/>
      <c r="L20" s="187"/>
      <c r="M20" s="187"/>
      <c r="N20" s="187"/>
      <c r="O20" s="187"/>
      <c r="P20" s="193"/>
      <c r="Q20" s="187"/>
      <c r="R20" s="187"/>
      <c r="S20" s="187"/>
      <c r="T20" s="188"/>
    </row>
    <row r="21" spans="2:22">
      <c r="B21" s="15"/>
      <c r="C21" s="23" t="s">
        <v>144</v>
      </c>
      <c r="D21" s="24">
        <v>494354</v>
      </c>
      <c r="E21" s="24">
        <v>294513</v>
      </c>
      <c r="F21" s="17" t="s">
        <v>145</v>
      </c>
      <c r="G21" t="s">
        <v>146</v>
      </c>
      <c r="H21" s="16">
        <v>3109289</v>
      </c>
      <c r="I21" s="18">
        <v>2199216</v>
      </c>
      <c r="K21" s="194"/>
      <c r="L21" s="187"/>
      <c r="M21" s="187"/>
      <c r="N21" s="187"/>
      <c r="O21" s="67"/>
      <c r="P21" s="187"/>
      <c r="Q21" s="187"/>
      <c r="R21" s="187"/>
      <c r="S21" s="187"/>
      <c r="T21" s="188"/>
      <c r="U21" s="68"/>
      <c r="V21" s="69"/>
    </row>
    <row r="22" spans="2:22">
      <c r="B22" s="15" t="s">
        <v>147</v>
      </c>
      <c r="C22" t="s">
        <v>148</v>
      </c>
      <c r="D22" s="16">
        <v>2187695</v>
      </c>
      <c r="E22" s="16">
        <v>2368396</v>
      </c>
      <c r="F22" s="17"/>
      <c r="G22" s="23" t="s">
        <v>149</v>
      </c>
      <c r="H22" s="25">
        <v>1128719</v>
      </c>
      <c r="I22" s="26">
        <v>361971</v>
      </c>
      <c r="K22" s="186"/>
      <c r="L22" s="187"/>
      <c r="M22" s="187"/>
      <c r="N22" s="187"/>
      <c r="O22" s="187"/>
      <c r="P22" s="187"/>
      <c r="Q22" s="187"/>
      <c r="R22" s="187"/>
      <c r="S22" s="187"/>
      <c r="T22" s="188"/>
    </row>
    <row r="23" spans="2:22">
      <c r="B23" s="15" t="s">
        <v>150</v>
      </c>
      <c r="C23" t="s">
        <v>151</v>
      </c>
      <c r="D23" s="19">
        <v>2673932</v>
      </c>
      <c r="E23" s="19">
        <v>2193433</v>
      </c>
      <c r="F23" s="17"/>
      <c r="H23" s="20">
        <f>H20+H21</f>
        <v>3804740</v>
      </c>
      <c r="I23" s="22">
        <f>I20+I21</f>
        <v>2833911</v>
      </c>
      <c r="K23" s="186"/>
      <c r="L23" s="187"/>
      <c r="M23" s="187"/>
      <c r="N23" s="187"/>
      <c r="O23" s="187"/>
      <c r="P23" s="187"/>
      <c r="Q23" s="187"/>
      <c r="R23" s="187"/>
      <c r="S23" s="187"/>
      <c r="T23" s="188"/>
    </row>
    <row r="24" spans="2:22">
      <c r="B24" s="15"/>
      <c r="D24" s="20">
        <f>SUM(D19:D23)-D21</f>
        <v>11120894</v>
      </c>
      <c r="E24" s="20">
        <f>SUM(E19:E23)-E21</f>
        <v>6712662</v>
      </c>
      <c r="F24" s="17"/>
      <c r="H24" s="16"/>
      <c r="I24" s="18"/>
      <c r="K24" s="186"/>
      <c r="L24" s="187"/>
      <c r="M24" s="187"/>
      <c r="N24" s="187"/>
      <c r="O24" s="187"/>
      <c r="P24" s="187"/>
      <c r="Q24" s="187"/>
      <c r="R24" s="187"/>
      <c r="S24" s="187"/>
      <c r="T24" s="188"/>
    </row>
    <row r="25" spans="2:22">
      <c r="B25" s="15"/>
      <c r="D25" s="16"/>
      <c r="E25" s="16"/>
      <c r="F25" s="13" t="s">
        <v>152</v>
      </c>
      <c r="G25" s="12" t="s">
        <v>8</v>
      </c>
      <c r="H25" s="16"/>
      <c r="I25" s="18"/>
      <c r="K25" s="186"/>
      <c r="L25" s="187"/>
      <c r="M25" s="187"/>
      <c r="N25" s="187"/>
      <c r="O25" s="187"/>
      <c r="P25" s="187"/>
      <c r="Q25" s="187"/>
      <c r="R25" s="187"/>
      <c r="S25" s="187"/>
      <c r="T25" s="188"/>
    </row>
    <row r="26" spans="2:22" ht="15" customHeight="1">
      <c r="B26" s="11" t="s">
        <v>153</v>
      </c>
      <c r="C26" s="12" t="s">
        <v>154</v>
      </c>
      <c r="D26" s="20">
        <v>16087</v>
      </c>
      <c r="E26" s="20">
        <v>6610</v>
      </c>
      <c r="F26" s="17" t="s">
        <v>142</v>
      </c>
      <c r="G26" t="s">
        <v>155</v>
      </c>
      <c r="H26" s="16">
        <v>3001081</v>
      </c>
      <c r="I26" s="18">
        <v>0</v>
      </c>
      <c r="K26" s="186"/>
      <c r="L26" s="187"/>
      <c r="M26" s="187"/>
      <c r="N26" s="187"/>
      <c r="O26" s="187"/>
      <c r="P26" s="187"/>
      <c r="Q26" s="187"/>
      <c r="R26" s="187"/>
      <c r="S26" s="187"/>
      <c r="T26" s="188"/>
    </row>
    <row r="27" spans="2:22" ht="15" customHeight="1">
      <c r="B27" s="15"/>
      <c r="D27" s="16"/>
      <c r="E27" s="16"/>
      <c r="F27" s="17" t="s">
        <v>145</v>
      </c>
      <c r="G27" t="s">
        <v>156</v>
      </c>
      <c r="H27" s="16">
        <v>656</v>
      </c>
      <c r="I27" s="18">
        <v>619</v>
      </c>
      <c r="K27" s="186"/>
      <c r="L27" s="187"/>
      <c r="M27" s="187"/>
      <c r="N27" s="187"/>
      <c r="O27" s="187"/>
      <c r="P27" s="187"/>
      <c r="Q27" s="187"/>
      <c r="R27" s="187"/>
      <c r="S27" s="187"/>
      <c r="T27" s="188"/>
    </row>
    <row r="28" spans="2:22" ht="15.75" customHeight="1">
      <c r="B28" s="15"/>
      <c r="D28" s="16"/>
      <c r="E28" s="16"/>
      <c r="F28" s="17" t="s">
        <v>157</v>
      </c>
      <c r="G28" t="s">
        <v>102</v>
      </c>
      <c r="H28" s="16">
        <v>402168</v>
      </c>
      <c r="I28" s="18">
        <v>405880</v>
      </c>
      <c r="K28" s="186"/>
      <c r="L28" s="187"/>
      <c r="M28" s="187"/>
      <c r="N28" s="187"/>
      <c r="O28" s="187"/>
      <c r="P28" s="187"/>
      <c r="Q28" s="187"/>
      <c r="R28" s="187"/>
      <c r="S28" s="187"/>
      <c r="T28" s="188"/>
    </row>
    <row r="29" spans="2:22">
      <c r="B29" s="15"/>
      <c r="D29" s="16"/>
      <c r="E29" s="16"/>
      <c r="F29" s="17" t="s">
        <v>158</v>
      </c>
      <c r="G29" t="s">
        <v>159</v>
      </c>
      <c r="H29" s="16">
        <v>3580464</v>
      </c>
      <c r="I29" s="18">
        <v>3534947</v>
      </c>
      <c r="K29" s="186"/>
      <c r="L29" s="187"/>
      <c r="M29" s="187"/>
      <c r="N29" s="187"/>
      <c r="O29" s="187"/>
      <c r="P29" s="187"/>
      <c r="Q29" s="187"/>
      <c r="R29" s="187"/>
      <c r="S29" s="187"/>
      <c r="T29" s="188"/>
    </row>
    <row r="30" spans="2:22">
      <c r="B30" s="15"/>
      <c r="D30" s="16"/>
      <c r="E30" s="16"/>
      <c r="F30" s="17" t="s">
        <v>160</v>
      </c>
      <c r="G30" t="s">
        <v>161</v>
      </c>
      <c r="H30" s="16">
        <v>70629</v>
      </c>
      <c r="I30" s="18">
        <v>42659</v>
      </c>
      <c r="K30" s="186"/>
      <c r="L30" s="187"/>
      <c r="M30" s="187"/>
      <c r="N30" s="187"/>
      <c r="O30" s="187"/>
      <c r="P30" s="187"/>
      <c r="Q30" s="187"/>
      <c r="R30" s="187"/>
      <c r="S30" s="187"/>
      <c r="T30" s="188"/>
    </row>
    <row r="31" spans="2:22" ht="15.75" thickBot="1">
      <c r="B31" s="15"/>
      <c r="D31" s="16"/>
      <c r="E31" s="16"/>
      <c r="F31" s="17" t="s">
        <v>162</v>
      </c>
      <c r="G31" t="s">
        <v>163</v>
      </c>
      <c r="H31" s="19">
        <v>3573924</v>
      </c>
      <c r="I31" s="21">
        <v>1229943</v>
      </c>
      <c r="K31" s="190"/>
      <c r="L31" s="191"/>
      <c r="M31" s="191"/>
      <c r="N31" s="191"/>
      <c r="O31" s="191"/>
      <c r="P31" s="191"/>
      <c r="Q31" s="191"/>
      <c r="R31" s="191"/>
      <c r="S31" s="191"/>
      <c r="T31" s="192"/>
      <c r="U31" s="68"/>
      <c r="V31" s="69"/>
    </row>
    <row r="32" spans="2:22" customFormat="1">
      <c r="B32" s="15"/>
      <c r="D32" s="16"/>
      <c r="E32" s="16"/>
      <c r="F32" s="17"/>
      <c r="H32" s="20">
        <f>SUM(H26:H31)</f>
        <v>10628922</v>
      </c>
      <c r="I32" s="22">
        <f>SUM(I26:I31)</f>
        <v>5214048</v>
      </c>
      <c r="U32" s="68"/>
      <c r="V32" s="69"/>
    </row>
    <row r="33" spans="2:22" customFormat="1">
      <c r="B33" s="15"/>
      <c r="D33" s="16"/>
      <c r="E33" s="16"/>
      <c r="F33" s="17"/>
      <c r="H33" s="16"/>
      <c r="I33" s="18"/>
      <c r="V33" s="49"/>
    </row>
    <row r="34" spans="2:22" customFormat="1" ht="15.75" thickBot="1">
      <c r="B34" s="27"/>
      <c r="C34" s="4"/>
      <c r="D34" s="19"/>
      <c r="E34" s="19"/>
      <c r="F34" s="28" t="s">
        <v>164</v>
      </c>
      <c r="G34" s="9" t="s">
        <v>154</v>
      </c>
      <c r="H34" s="29">
        <v>3279</v>
      </c>
      <c r="I34" s="30">
        <v>3643</v>
      </c>
      <c r="V34" s="49"/>
    </row>
    <row r="35" spans="2:22" ht="15.75" thickBot="1">
      <c r="B35" s="31"/>
      <c r="C35" s="32"/>
      <c r="D35" s="33">
        <f>D16+D24+D26</f>
        <v>20506380</v>
      </c>
      <c r="E35" s="33">
        <f>E16+E24+E26</f>
        <v>12537896</v>
      </c>
      <c r="F35" s="34"/>
      <c r="G35" s="35"/>
      <c r="H35" s="33">
        <f>H17+H23+H32+H34</f>
        <v>20506380</v>
      </c>
      <c r="I35" s="36">
        <f>I17+I23+I32+I34</f>
        <v>12537896</v>
      </c>
      <c r="K35" s="307" t="s">
        <v>165</v>
      </c>
      <c r="L35" s="308"/>
      <c r="M35" s="308"/>
      <c r="N35" s="308"/>
      <c r="O35" s="308"/>
      <c r="P35" s="308"/>
      <c r="Q35" s="308"/>
      <c r="R35" s="308"/>
      <c r="S35" s="308"/>
      <c r="T35" s="309"/>
    </row>
    <row r="36" spans="2:22">
      <c r="K36" s="310" t="s">
        <v>166</v>
      </c>
      <c r="L36" s="311"/>
      <c r="M36" s="311"/>
      <c r="N36" s="311"/>
      <c r="O36" s="311"/>
      <c r="P36" s="311"/>
      <c r="Q36" s="311"/>
      <c r="R36" s="311"/>
      <c r="S36" s="311"/>
      <c r="T36" s="312"/>
    </row>
    <row r="37" spans="2:22" ht="16.5" thickBot="1">
      <c r="B37" s="37" t="s">
        <v>167</v>
      </c>
      <c r="K37" s="313" t="s">
        <v>168</v>
      </c>
      <c r="L37" s="314"/>
      <c r="M37" s="314"/>
      <c r="N37" s="314"/>
      <c r="O37" s="314"/>
      <c r="P37" s="314"/>
      <c r="Q37" s="314"/>
      <c r="R37" s="314"/>
      <c r="S37" s="314"/>
      <c r="T37" s="315" t="s">
        <v>232</v>
      </c>
    </row>
    <row r="38" spans="2:22">
      <c r="B38" s="38" t="s">
        <v>170</v>
      </c>
      <c r="D38" s="16">
        <v>777321</v>
      </c>
      <c r="E38" t="s">
        <v>171</v>
      </c>
      <c r="K38" s="268"/>
      <c r="L38" s="269"/>
      <c r="M38" s="269"/>
      <c r="N38" s="269"/>
      <c r="O38" s="269"/>
      <c r="P38" s="269"/>
      <c r="Q38" s="269"/>
      <c r="R38" s="269"/>
      <c r="S38" s="269"/>
      <c r="T38" s="270"/>
    </row>
    <row r="39" spans="2:22">
      <c r="B39" s="38"/>
      <c r="D39" s="16"/>
      <c r="K39" s="271"/>
      <c r="L39" s="272"/>
      <c r="M39" s="272"/>
      <c r="N39" s="272"/>
      <c r="O39" s="272"/>
      <c r="P39" s="272"/>
      <c r="Q39" s="272"/>
      <c r="R39" s="272"/>
      <c r="S39" s="272"/>
      <c r="T39" s="273"/>
    </row>
    <row r="40" spans="2:22">
      <c r="B40" s="38" t="s">
        <v>172</v>
      </c>
      <c r="D40" s="16">
        <v>986917</v>
      </c>
      <c r="E40" t="s">
        <v>173</v>
      </c>
      <c r="K40" s="271"/>
      <c r="L40" s="272"/>
      <c r="M40" s="272"/>
      <c r="N40" s="272"/>
      <c r="O40" s="272"/>
      <c r="P40" s="272"/>
      <c r="Q40" s="272"/>
      <c r="R40" s="272"/>
      <c r="S40" s="272"/>
      <c r="T40" s="273"/>
    </row>
    <row r="41" spans="2:22">
      <c r="B41" t="s">
        <v>174</v>
      </c>
      <c r="K41" s="271"/>
      <c r="L41" s="272"/>
      <c r="M41" s="272"/>
      <c r="N41" s="272"/>
      <c r="O41" s="272"/>
      <c r="P41" s="272"/>
      <c r="Q41" s="272"/>
      <c r="R41" s="272"/>
      <c r="S41" s="272"/>
      <c r="T41" s="273"/>
    </row>
    <row r="42" spans="2:22">
      <c r="K42" s="271"/>
      <c r="L42" s="272"/>
      <c r="M42" s="272"/>
      <c r="N42" s="272"/>
      <c r="O42" s="272"/>
      <c r="P42" s="272"/>
      <c r="Q42" s="272"/>
      <c r="R42" s="272"/>
      <c r="S42" s="272"/>
      <c r="T42" s="273"/>
    </row>
    <row r="43" spans="2:22">
      <c r="B43" s="38" t="s">
        <v>175</v>
      </c>
      <c r="K43" s="274"/>
      <c r="L43" s="272"/>
      <c r="M43" s="272"/>
      <c r="N43" s="272"/>
      <c r="O43" s="272"/>
      <c r="P43" s="272"/>
      <c r="Q43" s="272"/>
      <c r="R43" s="272"/>
      <c r="S43" s="272"/>
      <c r="T43" s="273"/>
    </row>
    <row r="44" spans="2:22">
      <c r="B44" s="38"/>
      <c r="K44" s="274"/>
      <c r="L44" s="272"/>
      <c r="M44" s="272"/>
      <c r="N44" s="272"/>
      <c r="O44" s="272"/>
      <c r="P44" s="272"/>
      <c r="Q44" s="272"/>
      <c r="R44" s="272"/>
      <c r="S44" s="272"/>
      <c r="T44" s="273"/>
    </row>
    <row r="45" spans="2:22">
      <c r="B45" s="38" t="s">
        <v>176</v>
      </c>
      <c r="K45" s="274"/>
      <c r="L45" s="272"/>
      <c r="M45" s="272"/>
      <c r="N45" s="272"/>
      <c r="O45" s="272"/>
      <c r="P45" s="272"/>
      <c r="Q45" s="272"/>
      <c r="R45" s="272"/>
      <c r="S45" s="272"/>
      <c r="T45" s="273"/>
    </row>
    <row r="46" spans="2:22">
      <c r="B46" s="38"/>
      <c r="K46" s="274"/>
      <c r="L46" s="272"/>
      <c r="M46" s="272"/>
      <c r="N46" s="272"/>
      <c r="O46" s="272"/>
      <c r="P46" s="272"/>
      <c r="Q46" s="272"/>
      <c r="R46" s="272"/>
      <c r="S46" s="272"/>
      <c r="T46" s="273"/>
    </row>
    <row r="47" spans="2:22" ht="15.75" thickBot="1">
      <c r="B47" s="38"/>
      <c r="K47" s="274"/>
      <c r="L47" s="272"/>
      <c r="M47" s="272"/>
      <c r="N47" s="272"/>
      <c r="O47" s="272"/>
      <c r="P47" s="272"/>
      <c r="Q47" s="272"/>
      <c r="R47" s="272"/>
      <c r="S47" s="272"/>
      <c r="T47" s="273"/>
    </row>
    <row r="48" spans="2:22" ht="19.5" thickBot="1">
      <c r="B48" s="39" t="s">
        <v>177</v>
      </c>
      <c r="C48" s="40"/>
      <c r="D48" s="40"/>
      <c r="E48" s="334">
        <v>2023</v>
      </c>
      <c r="F48" s="335"/>
      <c r="G48" s="41">
        <v>2022</v>
      </c>
      <c r="H48" s="42"/>
      <c r="I48" s="43"/>
      <c r="K48" s="271"/>
      <c r="L48" s="272"/>
      <c r="M48" s="272"/>
      <c r="N48" s="272"/>
      <c r="O48" s="272"/>
      <c r="P48" s="272"/>
      <c r="Q48" s="272"/>
      <c r="R48" s="272"/>
      <c r="S48" s="272"/>
      <c r="T48" s="273"/>
    </row>
    <row r="49" spans="2:22">
      <c r="B49" s="44" t="s">
        <v>87</v>
      </c>
      <c r="C49" s="45"/>
      <c r="D49" s="45"/>
      <c r="E49" s="336">
        <v>7495891</v>
      </c>
      <c r="F49" s="337"/>
      <c r="G49" s="46">
        <v>7430726</v>
      </c>
      <c r="H49" s="47"/>
      <c r="K49" s="271"/>
      <c r="L49" s="272"/>
      <c r="M49" s="272"/>
      <c r="N49" s="272"/>
      <c r="O49" s="272"/>
      <c r="P49" s="272"/>
      <c r="Q49" s="272"/>
      <c r="R49" s="272"/>
      <c r="S49" s="272"/>
      <c r="T49" s="273"/>
    </row>
    <row r="50" spans="2:22">
      <c r="B50" s="48" t="s">
        <v>178</v>
      </c>
      <c r="C50" s="49"/>
      <c r="D50" s="49"/>
      <c r="E50" s="321">
        <v>76733</v>
      </c>
      <c r="F50" s="322"/>
      <c r="G50" s="50">
        <v>72663</v>
      </c>
      <c r="H50" s="47"/>
      <c r="K50" s="274"/>
      <c r="L50" s="272"/>
      <c r="M50" s="272"/>
      <c r="N50" s="272"/>
      <c r="O50" s="272"/>
      <c r="P50" s="272"/>
      <c r="Q50" s="272"/>
      <c r="R50" s="272"/>
      <c r="S50" s="272"/>
      <c r="T50" s="273"/>
    </row>
    <row r="51" spans="2:22">
      <c r="B51" s="48" t="s">
        <v>179</v>
      </c>
      <c r="C51" s="49"/>
      <c r="D51" s="49"/>
      <c r="E51" s="321">
        <v>6641128</v>
      </c>
      <c r="F51" s="322"/>
      <c r="G51" s="50">
        <v>929859</v>
      </c>
      <c r="H51" s="47"/>
      <c r="K51" s="274"/>
      <c r="L51" s="272"/>
      <c r="M51" s="272"/>
      <c r="N51" s="272"/>
      <c r="O51" s="272"/>
      <c r="P51" s="272"/>
      <c r="Q51" s="272"/>
      <c r="R51" s="272"/>
      <c r="S51" s="272"/>
      <c r="T51" s="273"/>
    </row>
    <row r="52" spans="2:22">
      <c r="B52" s="48" t="s">
        <v>88</v>
      </c>
      <c r="C52" s="49"/>
      <c r="D52" s="49"/>
      <c r="E52" s="321">
        <v>-4049321</v>
      </c>
      <c r="F52" s="322"/>
      <c r="G52" s="50">
        <v>-3833764</v>
      </c>
      <c r="H52" s="47"/>
      <c r="K52" s="271"/>
      <c r="L52" s="272"/>
      <c r="M52" s="272"/>
      <c r="N52" s="272"/>
      <c r="O52" s="272"/>
      <c r="P52" s="272"/>
      <c r="Q52" s="272"/>
      <c r="R52" s="272"/>
      <c r="S52" s="272"/>
      <c r="T52" s="273"/>
    </row>
    <row r="53" spans="2:22">
      <c r="B53" s="48" t="s">
        <v>89</v>
      </c>
      <c r="C53" s="49"/>
      <c r="D53" s="49"/>
      <c r="E53" s="321">
        <v>-1253592</v>
      </c>
      <c r="F53" s="322"/>
      <c r="G53" s="50">
        <v>-974906</v>
      </c>
      <c r="H53" s="47"/>
      <c r="K53" s="274"/>
      <c r="L53" s="272"/>
      <c r="M53" s="272"/>
      <c r="N53" s="272"/>
      <c r="O53" s="272"/>
      <c r="P53" s="272"/>
      <c r="Q53" s="272"/>
      <c r="R53" s="272"/>
      <c r="S53" s="272"/>
      <c r="T53" s="273"/>
      <c r="U53" s="68"/>
      <c r="V53" s="69"/>
    </row>
    <row r="54" spans="2:22">
      <c r="B54" s="48" t="s">
        <v>20</v>
      </c>
      <c r="C54" s="49"/>
      <c r="D54" s="49"/>
      <c r="E54" s="321">
        <v>-434908</v>
      </c>
      <c r="F54" s="322"/>
      <c r="G54" s="50">
        <v>-394598</v>
      </c>
      <c r="H54" s="47"/>
      <c r="K54" s="271"/>
      <c r="L54" s="272"/>
      <c r="M54" s="272"/>
      <c r="N54" s="272"/>
      <c r="O54" s="272"/>
      <c r="P54" s="272"/>
      <c r="Q54" s="272"/>
      <c r="R54" s="272"/>
      <c r="S54" s="272"/>
      <c r="T54" s="273"/>
    </row>
    <row r="55" spans="2:22">
      <c r="B55" s="51" t="s">
        <v>90</v>
      </c>
      <c r="C55" s="52"/>
      <c r="D55" s="52"/>
      <c r="E55" s="323">
        <v>-5004510</v>
      </c>
      <c r="F55" s="324"/>
      <c r="G55" s="50">
        <v>-1801599</v>
      </c>
      <c r="H55" s="47"/>
      <c r="K55" s="271"/>
      <c r="L55" s="272"/>
      <c r="M55" s="272"/>
      <c r="N55" s="272"/>
      <c r="O55" s="272"/>
      <c r="P55" s="272"/>
      <c r="Q55" s="272"/>
      <c r="R55" s="272"/>
      <c r="S55" s="272"/>
      <c r="T55" s="273"/>
    </row>
    <row r="56" spans="2:22">
      <c r="B56" s="53" t="s">
        <v>91</v>
      </c>
      <c r="C56" s="54"/>
      <c r="D56" s="54"/>
      <c r="E56" s="325">
        <f>SUM(E49:F55)</f>
        <v>3471421</v>
      </c>
      <c r="F56" s="326"/>
      <c r="G56" s="55">
        <f>SUM(G49:H55)</f>
        <v>1428381</v>
      </c>
      <c r="H56" s="56"/>
      <c r="K56" s="271"/>
      <c r="L56" s="272"/>
      <c r="M56" s="272"/>
      <c r="N56" s="272"/>
      <c r="O56" s="272"/>
      <c r="P56" s="272"/>
      <c r="Q56" s="272"/>
      <c r="R56" s="272"/>
      <c r="S56" s="272"/>
      <c r="T56" s="273"/>
    </row>
    <row r="57" spans="2:22">
      <c r="B57" s="48" t="s">
        <v>180</v>
      </c>
      <c r="C57" s="49"/>
      <c r="D57" s="49"/>
      <c r="E57" s="327">
        <v>249312</v>
      </c>
      <c r="F57" s="328"/>
      <c r="G57" s="50">
        <v>615780</v>
      </c>
      <c r="H57" s="47"/>
      <c r="K57" s="271"/>
      <c r="L57" s="272"/>
      <c r="M57" s="272"/>
      <c r="N57" s="272"/>
      <c r="O57" s="272"/>
      <c r="P57" s="272"/>
      <c r="Q57" s="272"/>
      <c r="R57" s="272"/>
      <c r="S57" s="272"/>
      <c r="T57" s="273"/>
    </row>
    <row r="58" spans="2:22">
      <c r="B58" s="51" t="s">
        <v>181</v>
      </c>
      <c r="C58" s="52"/>
      <c r="D58" s="52"/>
      <c r="E58" s="323">
        <v>-175362</v>
      </c>
      <c r="F58" s="324"/>
      <c r="G58" s="50">
        <v>-17541</v>
      </c>
      <c r="H58" s="47"/>
      <c r="K58" s="271"/>
      <c r="L58" s="272"/>
      <c r="M58" s="272"/>
      <c r="N58" s="272"/>
      <c r="O58" s="272"/>
      <c r="P58" s="272"/>
      <c r="Q58" s="272"/>
      <c r="R58" s="272"/>
      <c r="S58" s="272"/>
      <c r="T58" s="273"/>
    </row>
    <row r="59" spans="2:22">
      <c r="B59" s="53" t="s">
        <v>182</v>
      </c>
      <c r="C59" s="54"/>
      <c r="D59" s="54"/>
      <c r="E59" s="325">
        <f>SUM(E57:F58)</f>
        <v>73950</v>
      </c>
      <c r="F59" s="326"/>
      <c r="G59" s="55">
        <f>SUM(G57:H58)</f>
        <v>598239</v>
      </c>
      <c r="H59" s="56"/>
      <c r="K59" s="271"/>
      <c r="L59" s="272"/>
      <c r="M59" s="272"/>
      <c r="N59" s="272"/>
      <c r="O59" s="272"/>
      <c r="P59" s="272"/>
      <c r="Q59" s="272"/>
      <c r="R59" s="272"/>
      <c r="S59" s="272"/>
      <c r="T59" s="273"/>
    </row>
    <row r="60" spans="2:22" ht="15.75" thickBot="1">
      <c r="B60" s="57" t="s">
        <v>95</v>
      </c>
      <c r="C60" s="49"/>
      <c r="D60" s="49"/>
      <c r="E60" s="329">
        <f>E56+E59</f>
        <v>3545371</v>
      </c>
      <c r="F60" s="330"/>
      <c r="G60" s="58">
        <f>G56+G59</f>
        <v>2026620</v>
      </c>
      <c r="H60" s="56"/>
      <c r="K60" s="275"/>
      <c r="L60" s="276"/>
      <c r="M60" s="276"/>
      <c r="N60" s="276"/>
      <c r="O60" s="276"/>
      <c r="P60" s="276"/>
      <c r="Q60" s="276"/>
      <c r="R60" s="276"/>
      <c r="S60" s="276"/>
      <c r="T60" s="277"/>
      <c r="U60" s="68"/>
      <c r="V60" s="69"/>
    </row>
    <row r="61" spans="2:22" customFormat="1">
      <c r="B61" s="51" t="s">
        <v>97</v>
      </c>
      <c r="C61" s="52"/>
      <c r="D61" s="52"/>
      <c r="E61" s="323">
        <v>-1200421</v>
      </c>
      <c r="F61" s="324"/>
      <c r="G61" s="50">
        <v>-503010</v>
      </c>
      <c r="H61" s="47"/>
      <c r="V61" s="49"/>
    </row>
    <row r="62" spans="2:22" customFormat="1">
      <c r="B62" s="57" t="s">
        <v>183</v>
      </c>
      <c r="C62" s="59"/>
      <c r="D62" s="59"/>
      <c r="E62" s="329">
        <f>SUM(E60:F61)</f>
        <v>2344950</v>
      </c>
      <c r="F62" s="330"/>
      <c r="G62" s="60">
        <f>SUM(G60:H61)</f>
        <v>1523610</v>
      </c>
      <c r="H62" s="56"/>
      <c r="V62" s="49"/>
    </row>
    <row r="63" spans="2:22" customFormat="1" ht="15.75" thickBot="1">
      <c r="B63" s="51" t="s">
        <v>184</v>
      </c>
      <c r="C63" s="52"/>
      <c r="D63" s="52"/>
      <c r="E63" s="323">
        <v>-1172475</v>
      </c>
      <c r="F63" s="324"/>
      <c r="G63" s="50">
        <v>-761805</v>
      </c>
      <c r="H63" s="47"/>
    </row>
    <row r="64" spans="2:22" ht="15.75" thickBot="1">
      <c r="B64" s="61" t="s">
        <v>138</v>
      </c>
      <c r="C64" s="62"/>
      <c r="D64" s="62"/>
      <c r="E64" s="319">
        <f>SUM(E62:E63)</f>
        <v>1172475</v>
      </c>
      <c r="F64" s="320"/>
      <c r="G64" s="63">
        <f>SUM(G62:H63)</f>
        <v>761805</v>
      </c>
      <c r="H64" s="56"/>
      <c r="K64" s="307" t="s">
        <v>185</v>
      </c>
      <c r="L64" s="308"/>
      <c r="M64" s="308"/>
      <c r="N64" s="308"/>
      <c r="O64" s="308"/>
      <c r="P64" s="308"/>
      <c r="Q64" s="308"/>
      <c r="R64" s="308"/>
      <c r="S64" s="308"/>
      <c r="T64" s="309"/>
      <c r="V64"/>
    </row>
    <row r="65" spans="2:22">
      <c r="K65" s="310" t="s">
        <v>186</v>
      </c>
      <c r="L65" s="311"/>
      <c r="M65" s="311"/>
      <c r="N65" s="311"/>
      <c r="O65" s="311"/>
      <c r="P65" s="311"/>
      <c r="Q65" s="311"/>
      <c r="R65" s="311"/>
      <c r="S65" s="311"/>
      <c r="T65" s="312"/>
      <c r="V65"/>
    </row>
    <row r="66" spans="2:22" ht="15" customHeight="1">
      <c r="B66" s="37"/>
      <c r="K66" s="316" t="s">
        <v>187</v>
      </c>
      <c r="L66" s="311"/>
      <c r="M66" s="311"/>
      <c r="N66" s="311"/>
      <c r="O66" s="311"/>
      <c r="P66" s="311"/>
      <c r="Q66" s="311"/>
      <c r="R66" s="311"/>
      <c r="S66" s="311"/>
      <c r="T66" s="312"/>
      <c r="V66"/>
    </row>
    <row r="67" spans="2:22" ht="15" customHeight="1">
      <c r="B67" s="64"/>
      <c r="C67" s="64"/>
      <c r="K67" s="317" t="s">
        <v>188</v>
      </c>
      <c r="L67" s="318"/>
      <c r="M67" s="318"/>
      <c r="N67" s="318"/>
      <c r="O67" s="318" t="s">
        <v>189</v>
      </c>
      <c r="P67" s="318"/>
      <c r="Q67" s="318" t="s">
        <v>190</v>
      </c>
      <c r="R67" s="318" t="s">
        <v>191</v>
      </c>
      <c r="S67" s="311"/>
      <c r="T67" s="312" t="s">
        <v>192</v>
      </c>
      <c r="V67"/>
    </row>
    <row r="68" spans="2:22" ht="15" customHeight="1">
      <c r="B68" s="65"/>
      <c r="C68" s="66"/>
      <c r="K68" s="310" t="s">
        <v>193</v>
      </c>
      <c r="L68" s="311"/>
      <c r="M68" s="311"/>
      <c r="N68" s="311"/>
      <c r="O68" s="311"/>
      <c r="P68" s="311"/>
      <c r="Q68" s="311"/>
      <c r="R68" s="311"/>
      <c r="S68" s="311"/>
      <c r="T68" s="312"/>
      <c r="V68"/>
    </row>
    <row r="69" spans="2:22" ht="15" customHeight="1" thickBot="1">
      <c r="B69" s="64"/>
      <c r="C69" s="64"/>
      <c r="K69" s="313" t="s">
        <v>194</v>
      </c>
      <c r="L69" s="314"/>
      <c r="M69" s="314"/>
      <c r="N69" s="314"/>
      <c r="O69" s="314"/>
      <c r="P69" s="314"/>
      <c r="Q69" s="314"/>
      <c r="R69" s="314"/>
      <c r="S69" s="314"/>
      <c r="T69" s="315" t="s">
        <v>83</v>
      </c>
      <c r="V69"/>
    </row>
    <row r="70" spans="2:22">
      <c r="K70" s="278"/>
      <c r="L70" s="279"/>
      <c r="M70" s="279"/>
      <c r="N70" s="279"/>
      <c r="O70" s="279"/>
      <c r="P70" s="279"/>
      <c r="Q70" s="279"/>
      <c r="R70" s="279"/>
      <c r="S70" s="279"/>
      <c r="T70" s="280"/>
      <c r="V70"/>
    </row>
    <row r="71" spans="2:22">
      <c r="K71" s="281"/>
      <c r="L71" s="282"/>
      <c r="M71" s="282"/>
      <c r="N71" s="282"/>
      <c r="O71" s="282"/>
      <c r="P71" s="282"/>
      <c r="Q71" s="282"/>
      <c r="R71" s="282"/>
      <c r="S71" s="282"/>
      <c r="T71" s="283"/>
      <c r="V71"/>
    </row>
    <row r="72" spans="2:22">
      <c r="K72" s="281"/>
      <c r="L72" s="282"/>
      <c r="M72" s="282"/>
      <c r="N72" s="282"/>
      <c r="O72" s="282"/>
      <c r="P72" s="282"/>
      <c r="Q72" s="282"/>
      <c r="R72" s="282"/>
      <c r="S72" s="282"/>
      <c r="T72" s="283"/>
      <c r="V72"/>
    </row>
    <row r="73" spans="2:22">
      <c r="K73" s="281"/>
      <c r="L73" s="282"/>
      <c r="M73" s="282"/>
      <c r="N73" s="282"/>
      <c r="O73" s="282"/>
      <c r="P73" s="282"/>
      <c r="Q73" s="282"/>
      <c r="R73" s="282"/>
      <c r="S73" s="282"/>
      <c r="T73" s="283"/>
      <c r="V73"/>
    </row>
    <row r="74" spans="2:22">
      <c r="K74" s="281"/>
      <c r="L74" s="282"/>
      <c r="M74" s="282"/>
      <c r="N74" s="282"/>
      <c r="O74" s="284"/>
      <c r="P74" s="282"/>
      <c r="Q74" s="282"/>
      <c r="R74" s="284"/>
      <c r="S74" s="282"/>
      <c r="T74" s="283"/>
      <c r="V74"/>
    </row>
    <row r="75" spans="2:22">
      <c r="K75" s="281"/>
      <c r="L75" s="282"/>
      <c r="M75" s="282"/>
      <c r="N75" s="282"/>
      <c r="O75" s="282"/>
      <c r="P75" s="282"/>
      <c r="Q75" s="282"/>
      <c r="R75" s="282"/>
      <c r="S75" s="282"/>
      <c r="T75" s="283"/>
      <c r="V75"/>
    </row>
    <row r="76" spans="2:22">
      <c r="K76" s="285"/>
      <c r="L76" s="282"/>
      <c r="M76" s="282"/>
      <c r="N76" s="282"/>
      <c r="O76" s="282"/>
      <c r="P76" s="282"/>
      <c r="Q76" s="282"/>
      <c r="R76" s="282"/>
      <c r="S76" s="282"/>
      <c r="T76" s="283"/>
      <c r="V76"/>
    </row>
    <row r="77" spans="2:22">
      <c r="K77" s="286"/>
      <c r="L77" s="287"/>
      <c r="M77" s="282"/>
      <c r="N77" s="284"/>
      <c r="O77" s="282"/>
      <c r="P77" s="282"/>
      <c r="Q77" s="282"/>
      <c r="R77" s="282"/>
      <c r="S77" s="282"/>
      <c r="T77" s="283"/>
      <c r="V77"/>
    </row>
    <row r="78" spans="2:22">
      <c r="K78" s="286"/>
      <c r="L78" s="287"/>
      <c r="M78" s="282"/>
      <c r="N78" s="284"/>
      <c r="O78" s="282"/>
      <c r="P78" s="282"/>
      <c r="Q78" s="282"/>
      <c r="R78" s="282"/>
      <c r="S78" s="282"/>
      <c r="T78" s="283"/>
      <c r="V78"/>
    </row>
    <row r="79" spans="2:22">
      <c r="K79" s="285"/>
      <c r="L79" s="282"/>
      <c r="M79" s="282"/>
      <c r="N79" s="284"/>
      <c r="O79" s="282"/>
      <c r="P79" s="282"/>
      <c r="Q79" s="282"/>
      <c r="R79" s="282"/>
      <c r="S79" s="282"/>
      <c r="T79" s="283"/>
      <c r="V79"/>
    </row>
    <row r="80" spans="2:22">
      <c r="K80" s="285"/>
      <c r="L80" s="282"/>
      <c r="M80" s="282"/>
      <c r="N80" s="282"/>
      <c r="O80" s="282"/>
      <c r="P80" s="282"/>
      <c r="Q80" s="282"/>
      <c r="R80" s="282"/>
      <c r="S80" s="282"/>
      <c r="T80" s="283"/>
      <c r="V80"/>
    </row>
    <row r="81" spans="11:22">
      <c r="K81" s="285"/>
      <c r="L81" s="282"/>
      <c r="M81" s="282"/>
      <c r="N81" s="282"/>
      <c r="O81" s="282"/>
      <c r="P81" s="282"/>
      <c r="Q81" s="282"/>
      <c r="R81" s="282"/>
      <c r="S81" s="282"/>
      <c r="T81" s="283"/>
    </row>
    <row r="82" spans="11:22">
      <c r="K82" s="281"/>
      <c r="L82" s="282"/>
      <c r="M82" s="282"/>
      <c r="N82" s="282"/>
      <c r="O82" s="282"/>
      <c r="P82" s="282"/>
      <c r="Q82" s="282"/>
      <c r="R82" s="282"/>
      <c r="S82" s="282"/>
      <c r="T82" s="283"/>
    </row>
    <row r="83" spans="11:22">
      <c r="K83" s="285"/>
      <c r="L83" s="282"/>
      <c r="M83" s="282"/>
      <c r="N83" s="282"/>
      <c r="O83" s="282"/>
      <c r="P83" s="282"/>
      <c r="Q83" s="282"/>
      <c r="R83" s="282"/>
      <c r="S83" s="282"/>
      <c r="T83" s="283"/>
    </row>
    <row r="84" spans="11:22" ht="15" customHeight="1">
      <c r="K84" s="285"/>
      <c r="L84" s="282"/>
      <c r="M84" s="282"/>
      <c r="N84" s="282"/>
      <c r="O84" s="282"/>
      <c r="P84" s="282"/>
      <c r="Q84" s="282"/>
      <c r="R84" s="282"/>
      <c r="S84" s="282"/>
      <c r="T84" s="283"/>
    </row>
    <row r="85" spans="11:22" ht="15" customHeight="1">
      <c r="K85" s="285"/>
      <c r="L85" s="282"/>
      <c r="M85" s="282"/>
      <c r="N85" s="282"/>
      <c r="O85" s="282"/>
      <c r="P85" s="282"/>
      <c r="Q85" s="282"/>
      <c r="R85" s="282"/>
      <c r="S85" s="282"/>
      <c r="T85" s="283"/>
    </row>
    <row r="86" spans="11:22" ht="15.75" customHeight="1">
      <c r="K86" s="281"/>
      <c r="L86" s="282"/>
      <c r="M86" s="282"/>
      <c r="N86" s="282"/>
      <c r="O86" s="282"/>
      <c r="P86" s="282"/>
      <c r="Q86" s="282"/>
      <c r="R86" s="282"/>
      <c r="S86" s="282"/>
      <c r="T86" s="283"/>
    </row>
    <row r="87" spans="11:22">
      <c r="K87" s="285"/>
      <c r="L87" s="282"/>
      <c r="M87" s="282"/>
      <c r="N87" s="282"/>
      <c r="O87" s="282"/>
      <c r="P87" s="282"/>
      <c r="Q87" s="282"/>
      <c r="R87" s="282"/>
      <c r="S87" s="282"/>
      <c r="T87" s="283"/>
    </row>
    <row r="88" spans="11:22">
      <c r="K88" s="285"/>
      <c r="L88" s="282"/>
      <c r="M88" s="282"/>
      <c r="N88" s="282"/>
      <c r="O88" s="282"/>
      <c r="P88" s="282"/>
      <c r="Q88" s="282"/>
      <c r="R88" s="282"/>
      <c r="S88" s="282"/>
      <c r="T88" s="283"/>
    </row>
    <row r="89" spans="11:22">
      <c r="K89" s="285"/>
      <c r="L89" s="282"/>
      <c r="M89" s="282"/>
      <c r="N89" s="282"/>
      <c r="O89" s="282"/>
      <c r="P89" s="282"/>
      <c r="Q89" s="282"/>
      <c r="R89" s="282"/>
      <c r="S89" s="282"/>
      <c r="T89" s="283"/>
      <c r="U89" s="68"/>
      <c r="V89" s="69"/>
    </row>
    <row r="90" spans="11:22">
      <c r="K90" s="281"/>
      <c r="L90" s="282"/>
      <c r="M90" s="282"/>
      <c r="N90" s="282"/>
      <c r="O90" s="282"/>
      <c r="P90" s="282"/>
      <c r="Q90" s="282"/>
      <c r="R90" s="282"/>
      <c r="S90" s="282"/>
      <c r="T90" s="283"/>
    </row>
    <row r="91" spans="11:22">
      <c r="K91" s="281"/>
      <c r="L91" s="282"/>
      <c r="M91" s="282"/>
      <c r="N91" s="282"/>
      <c r="O91" s="282"/>
      <c r="P91" s="282"/>
      <c r="Q91" s="282"/>
      <c r="R91" s="282"/>
      <c r="S91" s="282"/>
      <c r="T91" s="283"/>
    </row>
    <row r="92" spans="11:22">
      <c r="K92" s="281"/>
      <c r="L92" s="282"/>
      <c r="M92" s="282"/>
      <c r="N92" s="282"/>
      <c r="O92" s="282"/>
      <c r="P92" s="282"/>
      <c r="Q92" s="282"/>
      <c r="R92" s="282"/>
      <c r="S92" s="282"/>
      <c r="T92" s="283"/>
    </row>
    <row r="93" spans="11:22">
      <c r="K93" s="281"/>
      <c r="L93" s="282"/>
      <c r="M93" s="282"/>
      <c r="N93" s="282"/>
      <c r="O93" s="282"/>
      <c r="P93" s="282"/>
      <c r="Q93" s="282"/>
      <c r="R93" s="282"/>
      <c r="S93" s="282"/>
      <c r="T93" s="283"/>
    </row>
    <row r="94" spans="11:22">
      <c r="K94" s="281"/>
      <c r="L94" s="282"/>
      <c r="M94" s="282"/>
      <c r="N94" s="282"/>
      <c r="O94" s="282"/>
      <c r="P94" s="282"/>
      <c r="Q94" s="282"/>
      <c r="R94" s="282"/>
      <c r="S94" s="282"/>
      <c r="T94" s="283"/>
    </row>
    <row r="95" spans="11:22">
      <c r="K95" s="281"/>
      <c r="L95" s="282"/>
      <c r="M95" s="282"/>
      <c r="N95" s="282"/>
      <c r="O95" s="282"/>
      <c r="P95" s="282"/>
      <c r="Q95" s="282"/>
      <c r="R95" s="282"/>
      <c r="S95" s="282"/>
      <c r="T95" s="283"/>
    </row>
    <row r="96" spans="11:22">
      <c r="K96" s="281"/>
      <c r="L96" s="282"/>
      <c r="M96" s="282"/>
      <c r="N96" s="282"/>
      <c r="O96" s="282"/>
      <c r="P96" s="282"/>
      <c r="Q96" s="282"/>
      <c r="R96" s="282"/>
      <c r="S96" s="282"/>
      <c r="T96" s="283"/>
    </row>
    <row r="97" spans="11:22">
      <c r="K97" s="281"/>
      <c r="L97" s="282"/>
      <c r="M97" s="282"/>
      <c r="N97" s="282"/>
      <c r="O97" s="282"/>
      <c r="P97" s="282"/>
      <c r="Q97" s="282"/>
      <c r="R97" s="282"/>
      <c r="S97" s="282"/>
      <c r="T97" s="283"/>
    </row>
    <row r="98" spans="11:22">
      <c r="K98" s="281"/>
      <c r="L98" s="282"/>
      <c r="M98" s="282"/>
      <c r="N98" s="282"/>
      <c r="O98" s="282"/>
      <c r="P98" s="282"/>
      <c r="Q98" s="282"/>
      <c r="R98" s="282"/>
      <c r="S98" s="282"/>
      <c r="T98" s="283"/>
    </row>
    <row r="99" spans="11:22">
      <c r="K99" s="281"/>
      <c r="L99" s="282"/>
      <c r="M99" s="282"/>
      <c r="N99" s="282"/>
      <c r="O99" s="282"/>
      <c r="P99" s="282"/>
      <c r="Q99" s="282"/>
      <c r="R99" s="282"/>
      <c r="S99" s="282"/>
      <c r="T99" s="283"/>
    </row>
    <row r="100" spans="11:22">
      <c r="K100" s="281"/>
      <c r="L100" s="282"/>
      <c r="M100" s="282"/>
      <c r="N100" s="282"/>
      <c r="O100" s="282"/>
      <c r="P100" s="282"/>
      <c r="Q100" s="282"/>
      <c r="R100" s="282"/>
      <c r="S100" s="282"/>
      <c r="T100" s="283"/>
    </row>
    <row r="101" spans="11:22">
      <c r="K101" s="281"/>
      <c r="L101" s="282"/>
      <c r="M101" s="282"/>
      <c r="N101" s="282"/>
      <c r="O101" s="282"/>
      <c r="P101" s="282"/>
      <c r="Q101" s="282"/>
      <c r="R101" s="282"/>
      <c r="S101" s="282"/>
      <c r="T101" s="283"/>
    </row>
    <row r="102" spans="11:22">
      <c r="K102" s="281"/>
      <c r="L102" s="282"/>
      <c r="M102" s="282"/>
      <c r="N102" s="282"/>
      <c r="O102" s="282"/>
      <c r="P102" s="282"/>
      <c r="Q102" s="282"/>
      <c r="R102" s="282"/>
      <c r="S102" s="282"/>
      <c r="T102" s="283"/>
    </row>
    <row r="103" spans="11:22">
      <c r="K103" s="281"/>
      <c r="L103" s="282"/>
      <c r="M103" s="282"/>
      <c r="N103" s="282"/>
      <c r="O103" s="282"/>
      <c r="P103" s="282"/>
      <c r="Q103" s="282"/>
      <c r="R103" s="282"/>
      <c r="S103" s="282"/>
      <c r="T103" s="283"/>
    </row>
    <row r="104" spans="11:22">
      <c r="K104" s="281"/>
      <c r="L104" s="282"/>
      <c r="M104" s="282"/>
      <c r="N104" s="282"/>
      <c r="O104" s="282"/>
      <c r="P104" s="282"/>
      <c r="Q104" s="282"/>
      <c r="R104" s="282"/>
      <c r="S104" s="282"/>
      <c r="T104" s="283"/>
    </row>
    <row r="105" spans="11:22">
      <c r="K105" s="281"/>
      <c r="L105" s="282"/>
      <c r="M105" s="282"/>
      <c r="N105" s="282"/>
      <c r="O105" s="282"/>
      <c r="P105" s="282"/>
      <c r="Q105" s="282"/>
      <c r="R105" s="282"/>
      <c r="S105" s="282"/>
      <c r="T105" s="283"/>
    </row>
    <row r="106" spans="11:22">
      <c r="K106" s="281"/>
      <c r="L106" s="282"/>
      <c r="M106" s="282"/>
      <c r="N106" s="282"/>
      <c r="O106" s="282"/>
      <c r="P106" s="282"/>
      <c r="Q106" s="282"/>
      <c r="R106" s="282"/>
      <c r="S106" s="282"/>
      <c r="T106" s="283"/>
    </row>
    <row r="107" spans="11:22" ht="15.75" thickBot="1">
      <c r="K107" s="288"/>
      <c r="L107" s="289"/>
      <c r="M107" s="289"/>
      <c r="N107" s="289"/>
      <c r="O107" s="289"/>
      <c r="P107" s="289"/>
      <c r="Q107" s="289"/>
      <c r="R107" s="289"/>
      <c r="S107" s="289"/>
      <c r="T107" s="290"/>
      <c r="U107" s="68"/>
      <c r="V107" s="69"/>
    </row>
    <row r="108" spans="11:22" customFormat="1">
      <c r="V108" s="49"/>
    </row>
    <row r="109" spans="11:22" customFormat="1">
      <c r="U109" s="68"/>
      <c r="V109" s="69"/>
    </row>
    <row r="110" spans="11:22" customFormat="1">
      <c r="V110" s="49"/>
    </row>
    <row r="111" spans="11:22" customFormat="1">
      <c r="V111" s="49"/>
    </row>
    <row r="112" spans="11:22" customFormat="1">
      <c r="V112" s="49"/>
    </row>
    <row r="113" spans="22:22" customFormat="1">
      <c r="V113" s="49"/>
    </row>
    <row r="114" spans="22:22" customFormat="1">
      <c r="V114" s="49"/>
    </row>
    <row r="115" spans="22:22" customFormat="1">
      <c r="V115" s="49"/>
    </row>
    <row r="116" spans="22:22" customFormat="1">
      <c r="V116" s="49"/>
    </row>
    <row r="117" spans="22:22" customFormat="1">
      <c r="V117" s="49"/>
    </row>
    <row r="118" spans="22:22" customFormat="1">
      <c r="V118" s="49"/>
    </row>
    <row r="119" spans="22:22" customFormat="1">
      <c r="V119" s="49"/>
    </row>
    <row r="120" spans="22:22" customFormat="1">
      <c r="V120" s="49"/>
    </row>
    <row r="121" spans="22:22" customFormat="1">
      <c r="V121" s="49"/>
    </row>
    <row r="122" spans="22:22" customFormat="1">
      <c r="V122" s="49"/>
    </row>
    <row r="123" spans="22:22" customFormat="1">
      <c r="V123" s="49"/>
    </row>
    <row r="124" spans="22:22" customFormat="1">
      <c r="V124" s="49"/>
    </row>
    <row r="125" spans="22:22" customFormat="1">
      <c r="V125" s="49"/>
    </row>
    <row r="126" spans="22:22" customFormat="1">
      <c r="V126" s="49"/>
    </row>
    <row r="127" spans="22:22" customFormat="1">
      <c r="V127" s="49"/>
    </row>
    <row r="128" spans="22:22" customFormat="1">
      <c r="V128" s="49"/>
    </row>
    <row r="129" spans="22:22" customFormat="1">
      <c r="V129" s="49"/>
    </row>
    <row r="130" spans="22:22" customFormat="1">
      <c r="V130" s="49"/>
    </row>
    <row r="131" spans="22:22" customFormat="1">
      <c r="V131" s="49"/>
    </row>
    <row r="132" spans="22:22" customFormat="1">
      <c r="V132" s="49"/>
    </row>
    <row r="133" spans="22:22" customFormat="1">
      <c r="V133" s="49"/>
    </row>
    <row r="134" spans="22:22" customFormat="1">
      <c r="V134" s="49"/>
    </row>
    <row r="135" spans="22:22" customFormat="1">
      <c r="V135" s="49"/>
    </row>
    <row r="136" spans="22:22" customFormat="1">
      <c r="V136" s="49"/>
    </row>
    <row r="137" spans="22:22" customFormat="1">
      <c r="V137" s="49"/>
    </row>
    <row r="138" spans="22:22" customFormat="1">
      <c r="V138" s="49"/>
    </row>
    <row r="139" spans="22:22" customFormat="1">
      <c r="V139" s="49"/>
    </row>
    <row r="140" spans="22:22" customFormat="1">
      <c r="V140" s="49"/>
    </row>
    <row r="141" spans="22:22" customFormat="1">
      <c r="V141" s="49"/>
    </row>
    <row r="142" spans="22:22" customFormat="1">
      <c r="V142" s="49"/>
    </row>
    <row r="143" spans="22:22" customFormat="1">
      <c r="V143" s="49"/>
    </row>
    <row r="144" spans="22:22" customFormat="1">
      <c r="V144" s="49"/>
    </row>
    <row r="145" spans="22:22" customFormat="1">
      <c r="V145" s="49"/>
    </row>
    <row r="146" spans="22:22" customFormat="1">
      <c r="V146" s="49"/>
    </row>
    <row r="147" spans="22:22" customFormat="1">
      <c r="V147" s="49"/>
    </row>
    <row r="148" spans="22:22" customFormat="1">
      <c r="V148" s="49"/>
    </row>
    <row r="149" spans="22:22" customFormat="1">
      <c r="V149" s="49"/>
    </row>
    <row r="150" spans="22:22" customFormat="1">
      <c r="V150" s="49"/>
    </row>
    <row r="151" spans="22:22" customFormat="1">
      <c r="V151" s="49"/>
    </row>
    <row r="152" spans="22:22" customFormat="1">
      <c r="V152" s="49"/>
    </row>
    <row r="153" spans="22:22" customFormat="1">
      <c r="V153" s="49"/>
    </row>
    <row r="154" spans="22:22" customFormat="1">
      <c r="V154" s="49"/>
    </row>
    <row r="155" spans="22:22" customFormat="1">
      <c r="V155" s="49"/>
    </row>
    <row r="156" spans="22:22" customFormat="1">
      <c r="V156" s="49"/>
    </row>
    <row r="157" spans="22:22" customFormat="1">
      <c r="V157" s="49"/>
    </row>
    <row r="158" spans="22:22" customFormat="1">
      <c r="V158" s="49"/>
    </row>
    <row r="159" spans="22:22" customFormat="1">
      <c r="V159" s="49"/>
    </row>
    <row r="160" spans="22:22" customFormat="1">
      <c r="V160" s="49"/>
    </row>
    <row r="161" spans="22:22" customFormat="1">
      <c r="V161" s="49"/>
    </row>
    <row r="162" spans="22:22" customFormat="1">
      <c r="V162" s="49"/>
    </row>
    <row r="163" spans="22:22" customFormat="1">
      <c r="V163" s="49"/>
    </row>
    <row r="164" spans="22:22" customFormat="1">
      <c r="V164" s="49"/>
    </row>
    <row r="165" spans="22:22" customFormat="1">
      <c r="V165" s="49"/>
    </row>
    <row r="166" spans="22:22" customFormat="1">
      <c r="V166" s="49"/>
    </row>
    <row r="167" spans="22:22" customFormat="1">
      <c r="V167" s="49"/>
    </row>
    <row r="168" spans="22:22" customFormat="1">
      <c r="V168" s="49"/>
    </row>
    <row r="169" spans="22:22" customFormat="1">
      <c r="V169" s="49"/>
    </row>
    <row r="170" spans="22:22" customFormat="1">
      <c r="V170" s="49"/>
    </row>
    <row r="171" spans="22:22" customFormat="1">
      <c r="V171" s="49"/>
    </row>
    <row r="172" spans="22:22" customFormat="1">
      <c r="V172" s="49"/>
    </row>
    <row r="173" spans="22:22" customFormat="1">
      <c r="V173" s="49"/>
    </row>
    <row r="174" spans="22:22" customFormat="1">
      <c r="V174" s="49"/>
    </row>
    <row r="175" spans="22:22" customFormat="1">
      <c r="V175" s="49"/>
    </row>
    <row r="176" spans="22:22" customFormat="1">
      <c r="V176" s="49"/>
    </row>
    <row r="177" spans="22:22" customFormat="1">
      <c r="V177" s="49"/>
    </row>
    <row r="178" spans="22:22" customFormat="1">
      <c r="V178" s="49"/>
    </row>
    <row r="179" spans="22:22" customFormat="1">
      <c r="V179" s="49"/>
    </row>
    <row r="180" spans="22:22" customFormat="1">
      <c r="V180" s="49"/>
    </row>
    <row r="181" spans="22:22" customFormat="1">
      <c r="V181" s="49"/>
    </row>
    <row r="182" spans="22:22" customFormat="1">
      <c r="V182" s="49"/>
    </row>
    <row r="183" spans="22:22" customFormat="1">
      <c r="V183" s="49"/>
    </row>
    <row r="184" spans="22:22" customFormat="1">
      <c r="V184" s="49"/>
    </row>
    <row r="185" spans="22:22" customFormat="1">
      <c r="V185" s="49"/>
    </row>
    <row r="186" spans="22:22" customFormat="1">
      <c r="V186" s="49"/>
    </row>
    <row r="187" spans="22:22" customFormat="1">
      <c r="V187" s="49"/>
    </row>
    <row r="188" spans="22:22" customFormat="1">
      <c r="V188" s="49"/>
    </row>
    <row r="189" spans="22:22" customFormat="1">
      <c r="V189" s="49"/>
    </row>
    <row r="190" spans="22:22" customFormat="1">
      <c r="V190" s="49"/>
    </row>
    <row r="191" spans="22:22" customFormat="1">
      <c r="V191" s="49"/>
    </row>
    <row r="192" spans="22:22" customFormat="1">
      <c r="V192" s="49"/>
    </row>
    <row r="193" spans="22:22" customFormat="1">
      <c r="V193" s="49"/>
    </row>
    <row r="194" spans="22:22" customFormat="1">
      <c r="V194" s="49"/>
    </row>
    <row r="195" spans="22:22" customFormat="1">
      <c r="V195" s="49"/>
    </row>
    <row r="196" spans="22:22" customFormat="1">
      <c r="V196" s="49"/>
    </row>
    <row r="197" spans="22:22" customFormat="1">
      <c r="V197" s="49"/>
    </row>
    <row r="198" spans="22:22" customFormat="1">
      <c r="V198" s="49"/>
    </row>
    <row r="199" spans="22:22" customFormat="1">
      <c r="V199" s="49"/>
    </row>
    <row r="200" spans="22:22" customFormat="1">
      <c r="V200" s="49"/>
    </row>
    <row r="201" spans="22:22" customFormat="1">
      <c r="V201" s="49"/>
    </row>
    <row r="202" spans="22:22" customFormat="1">
      <c r="V202" s="49"/>
    </row>
    <row r="203" spans="22:22" customFormat="1">
      <c r="V203" s="49"/>
    </row>
    <row r="204" spans="22:22" customFormat="1">
      <c r="V204" s="49"/>
    </row>
    <row r="205" spans="22:22" customFormat="1">
      <c r="V205" s="49"/>
    </row>
    <row r="206" spans="22:22" customFormat="1">
      <c r="V206" s="49"/>
    </row>
    <row r="207" spans="22:22" customFormat="1">
      <c r="V207" s="49"/>
    </row>
    <row r="208" spans="22:22" customFormat="1">
      <c r="V208" s="49"/>
    </row>
    <row r="209" spans="22:22" customFormat="1">
      <c r="V209" s="49"/>
    </row>
    <row r="210" spans="22:22" customFormat="1">
      <c r="V210" s="49"/>
    </row>
    <row r="211" spans="22:22" customFormat="1">
      <c r="V211" s="49"/>
    </row>
    <row r="212" spans="22:22" customFormat="1">
      <c r="V212" s="49"/>
    </row>
    <row r="213" spans="22:22" customFormat="1">
      <c r="V213" s="49"/>
    </row>
    <row r="214" spans="22:22" customFormat="1">
      <c r="V214" s="49"/>
    </row>
    <row r="215" spans="22:22" customFormat="1">
      <c r="V215" s="49"/>
    </row>
    <row r="216" spans="22:22" customFormat="1">
      <c r="V216" s="49"/>
    </row>
    <row r="217" spans="22:22" customFormat="1">
      <c r="V217" s="49"/>
    </row>
    <row r="218" spans="22:22" customFormat="1">
      <c r="V218" s="49"/>
    </row>
    <row r="219" spans="22:22" customFormat="1">
      <c r="V219" s="49"/>
    </row>
    <row r="220" spans="22:22" customFormat="1">
      <c r="V220" s="49"/>
    </row>
    <row r="221" spans="22:22" customFormat="1">
      <c r="V221" s="49"/>
    </row>
    <row r="222" spans="22:22" customFormat="1">
      <c r="V222" s="49"/>
    </row>
    <row r="223" spans="22:22" customFormat="1">
      <c r="V223" s="49"/>
    </row>
    <row r="224" spans="22:22" customFormat="1">
      <c r="V224" s="49"/>
    </row>
    <row r="225" spans="22:22" customFormat="1">
      <c r="V225" s="49"/>
    </row>
    <row r="226" spans="22:22" customFormat="1">
      <c r="V226" s="49"/>
    </row>
    <row r="227" spans="22:22" customFormat="1">
      <c r="V227" s="49"/>
    </row>
    <row r="228" spans="22:22" customFormat="1">
      <c r="V228" s="49"/>
    </row>
    <row r="229" spans="22:22" customFormat="1">
      <c r="V229" s="49"/>
    </row>
    <row r="230" spans="22:22" customFormat="1">
      <c r="V230" s="49"/>
    </row>
    <row r="231" spans="22:22" customFormat="1">
      <c r="V231" s="49"/>
    </row>
    <row r="232" spans="22:22" customFormat="1">
      <c r="V232" s="49"/>
    </row>
    <row r="233" spans="22:22" customFormat="1">
      <c r="V233" s="49"/>
    </row>
    <row r="234" spans="22:22" customFormat="1">
      <c r="V234" s="49"/>
    </row>
    <row r="235" spans="22:22" customFormat="1">
      <c r="V235" s="49"/>
    </row>
    <row r="236" spans="22:22" customFormat="1">
      <c r="V236" s="49"/>
    </row>
    <row r="237" spans="22:22" customFormat="1">
      <c r="V237" s="49"/>
    </row>
    <row r="238" spans="22:22" customFormat="1">
      <c r="V238" s="49"/>
    </row>
    <row r="239" spans="22:22" customFormat="1">
      <c r="V239" s="49"/>
    </row>
    <row r="240" spans="22:22" customFormat="1">
      <c r="V240" s="49"/>
    </row>
    <row r="241" spans="22:22" customFormat="1">
      <c r="V241" s="49"/>
    </row>
    <row r="242" spans="22:22" customFormat="1">
      <c r="V242" s="49"/>
    </row>
    <row r="243" spans="22:22" customFormat="1">
      <c r="V243" s="49"/>
    </row>
    <row r="244" spans="22:22" customFormat="1">
      <c r="V244" s="49"/>
    </row>
    <row r="245" spans="22:22" customFormat="1">
      <c r="V245" s="49"/>
    </row>
    <row r="246" spans="22:22" customFormat="1">
      <c r="V246" s="49"/>
    </row>
    <row r="247" spans="22:22" customFormat="1">
      <c r="V247" s="49"/>
    </row>
    <row r="248" spans="22:22" customFormat="1">
      <c r="V248" s="49"/>
    </row>
    <row r="249" spans="22:22" customFormat="1">
      <c r="V249" s="49"/>
    </row>
    <row r="250" spans="22:22" customFormat="1">
      <c r="V250" s="49"/>
    </row>
    <row r="251" spans="22:22" customFormat="1">
      <c r="V251" s="49"/>
    </row>
    <row r="252" spans="22:22" customFormat="1">
      <c r="V252" s="49"/>
    </row>
    <row r="253" spans="22:22" customFormat="1">
      <c r="V253" s="49"/>
    </row>
    <row r="254" spans="22:22" customFormat="1">
      <c r="V254" s="49"/>
    </row>
    <row r="255" spans="22:22" customFormat="1">
      <c r="V255" s="49"/>
    </row>
    <row r="256" spans="22:22" customFormat="1">
      <c r="V256" s="49"/>
    </row>
    <row r="257" spans="22:22" customFormat="1">
      <c r="V257" s="49"/>
    </row>
    <row r="258" spans="22:22" customFormat="1">
      <c r="V258" s="49"/>
    </row>
    <row r="259" spans="22:22" customFormat="1">
      <c r="V259" s="49"/>
    </row>
    <row r="260" spans="22:22" customFormat="1">
      <c r="V260" s="49"/>
    </row>
    <row r="261" spans="22:22" customFormat="1">
      <c r="V261" s="49"/>
    </row>
    <row r="262" spans="22:22" customFormat="1">
      <c r="V262" s="49"/>
    </row>
    <row r="263" spans="22:22" customFormat="1">
      <c r="V263" s="49"/>
    </row>
    <row r="264" spans="22:22" customFormat="1">
      <c r="V264" s="49"/>
    </row>
    <row r="265" spans="22:22" customFormat="1">
      <c r="V265" s="49"/>
    </row>
    <row r="266" spans="22:22" customFormat="1">
      <c r="V266" s="49"/>
    </row>
    <row r="267" spans="22:22" customFormat="1">
      <c r="V267" s="49"/>
    </row>
    <row r="268" spans="22:22" customFormat="1">
      <c r="V268" s="49"/>
    </row>
    <row r="269" spans="22:22" customFormat="1">
      <c r="V269" s="49"/>
    </row>
    <row r="270" spans="22:22" customFormat="1">
      <c r="V270" s="49"/>
    </row>
    <row r="271" spans="22:22" customFormat="1">
      <c r="V271" s="49"/>
    </row>
    <row r="272" spans="22:22" customFormat="1">
      <c r="V272" s="49"/>
    </row>
    <row r="273" spans="22:22" customFormat="1">
      <c r="V273" s="49"/>
    </row>
    <row r="274" spans="22:22" customFormat="1">
      <c r="V274" s="49"/>
    </row>
    <row r="275" spans="22:22" customFormat="1">
      <c r="V275" s="49"/>
    </row>
    <row r="276" spans="22:22" customFormat="1">
      <c r="V276" s="49"/>
    </row>
    <row r="277" spans="22:22" customFormat="1">
      <c r="V277" s="49"/>
    </row>
    <row r="278" spans="22:22" customFormat="1">
      <c r="V278" s="49"/>
    </row>
    <row r="279" spans="22:22" customFormat="1">
      <c r="V279" s="49"/>
    </row>
    <row r="280" spans="22:22" customFormat="1">
      <c r="V280" s="49"/>
    </row>
    <row r="281" spans="22:22" customFormat="1">
      <c r="V281" s="49"/>
    </row>
    <row r="282" spans="22:22" customFormat="1">
      <c r="V282" s="49"/>
    </row>
    <row r="283" spans="22:22" customFormat="1">
      <c r="V283" s="49"/>
    </row>
    <row r="284" spans="22:22" customFormat="1">
      <c r="V284" s="49"/>
    </row>
    <row r="285" spans="22:22" customFormat="1">
      <c r="V285" s="49"/>
    </row>
    <row r="286" spans="22:22" customFormat="1">
      <c r="V286" s="49"/>
    </row>
    <row r="287" spans="22:22" customFormat="1">
      <c r="V287" s="49"/>
    </row>
    <row r="288" spans="22:22" customFormat="1">
      <c r="V288" s="49"/>
    </row>
    <row r="289" spans="22:22" customFormat="1">
      <c r="V289" s="49"/>
    </row>
    <row r="290" spans="22:22" customFormat="1">
      <c r="V290" s="49"/>
    </row>
    <row r="291" spans="22:22" customFormat="1">
      <c r="V291" s="49"/>
    </row>
    <row r="292" spans="22:22" customFormat="1">
      <c r="V292" s="49"/>
    </row>
    <row r="293" spans="22:22" customFormat="1">
      <c r="V293" s="49"/>
    </row>
    <row r="294" spans="22:22" customFormat="1">
      <c r="V294" s="49"/>
    </row>
    <row r="295" spans="22:22" customFormat="1">
      <c r="V295" s="49"/>
    </row>
    <row r="296" spans="22:22" customFormat="1">
      <c r="V296" s="49"/>
    </row>
    <row r="297" spans="22:22" customFormat="1">
      <c r="V297" s="49"/>
    </row>
    <row r="298" spans="22:22" customFormat="1">
      <c r="V298" s="49"/>
    </row>
    <row r="299" spans="22:22" customFormat="1">
      <c r="V299" s="49"/>
    </row>
    <row r="300" spans="22:22" customFormat="1">
      <c r="V300" s="49"/>
    </row>
    <row r="301" spans="22:22" customFormat="1">
      <c r="V301" s="49"/>
    </row>
    <row r="302" spans="22:22" customFormat="1">
      <c r="V302" s="49"/>
    </row>
    <row r="303" spans="22:22" customFormat="1">
      <c r="V303" s="49"/>
    </row>
    <row r="304" spans="22:22" customFormat="1">
      <c r="V304" s="49"/>
    </row>
    <row r="305" spans="22:22" customFormat="1">
      <c r="V305" s="49"/>
    </row>
    <row r="306" spans="22:22" customFormat="1">
      <c r="V306" s="49"/>
    </row>
    <row r="307" spans="22:22" customFormat="1">
      <c r="V307" s="49"/>
    </row>
    <row r="308" spans="22:22" customFormat="1">
      <c r="V308" s="49"/>
    </row>
    <row r="309" spans="22:22" customFormat="1">
      <c r="V309" s="49"/>
    </row>
    <row r="310" spans="22:22" customFormat="1">
      <c r="V310" s="49"/>
    </row>
    <row r="311" spans="22:22" customFormat="1">
      <c r="V311" s="49"/>
    </row>
    <row r="312" spans="22:22" customFormat="1">
      <c r="V312" s="49"/>
    </row>
    <row r="313" spans="22:22" customFormat="1">
      <c r="V313" s="49"/>
    </row>
    <row r="314" spans="22:22" customFormat="1">
      <c r="V314" s="49"/>
    </row>
    <row r="315" spans="22:22" customFormat="1">
      <c r="V315" s="49"/>
    </row>
    <row r="316" spans="22:22" customFormat="1">
      <c r="V316" s="49"/>
    </row>
    <row r="317" spans="22:22" customFormat="1">
      <c r="V317" s="49"/>
    </row>
    <row r="318" spans="22:22" customFormat="1">
      <c r="V318" s="49"/>
    </row>
    <row r="319" spans="22:22" customFormat="1">
      <c r="V319" s="49"/>
    </row>
    <row r="320" spans="22:22" customFormat="1">
      <c r="V320" s="49"/>
    </row>
    <row r="321" spans="22:22" customFormat="1">
      <c r="V321" s="49"/>
    </row>
    <row r="322" spans="22:22" customFormat="1">
      <c r="V322" s="49"/>
    </row>
    <row r="323" spans="22:22" customFormat="1">
      <c r="V323" s="49"/>
    </row>
    <row r="324" spans="22:22" customFormat="1">
      <c r="V324" s="49"/>
    </row>
    <row r="325" spans="22:22" customFormat="1">
      <c r="V325" s="49"/>
    </row>
    <row r="326" spans="22:22" customFormat="1">
      <c r="V326" s="49"/>
    </row>
    <row r="327" spans="22:22" customFormat="1">
      <c r="V327" s="49"/>
    </row>
    <row r="328" spans="22:22" customFormat="1">
      <c r="V328" s="49"/>
    </row>
    <row r="329" spans="22:22" customFormat="1">
      <c r="V329" s="49"/>
    </row>
    <row r="330" spans="22:22" customFormat="1">
      <c r="V330" s="49"/>
    </row>
    <row r="331" spans="22:22" customFormat="1">
      <c r="V331" s="49"/>
    </row>
    <row r="332" spans="22:22" customFormat="1">
      <c r="V332" s="49"/>
    </row>
    <row r="333" spans="22:22" customFormat="1">
      <c r="V333" s="49"/>
    </row>
    <row r="334" spans="22:22" customFormat="1">
      <c r="V334" s="49"/>
    </row>
    <row r="335" spans="22:22" customFormat="1">
      <c r="V335" s="49"/>
    </row>
    <row r="336" spans="22:22" customFormat="1">
      <c r="V336" s="49"/>
    </row>
    <row r="337" spans="22:22" customFormat="1">
      <c r="V337" s="49"/>
    </row>
    <row r="338" spans="22:22" customFormat="1">
      <c r="V338" s="49"/>
    </row>
    <row r="339" spans="22:22" customFormat="1">
      <c r="V339" s="49"/>
    </row>
    <row r="340" spans="22:22" customFormat="1">
      <c r="V340" s="49"/>
    </row>
    <row r="341" spans="22:22" customFormat="1">
      <c r="V341" s="49"/>
    </row>
    <row r="342" spans="22:22" customFormat="1">
      <c r="V342" s="49"/>
    </row>
    <row r="343" spans="22:22" customFormat="1">
      <c r="V343" s="49"/>
    </row>
    <row r="344" spans="22:22" customFormat="1">
      <c r="V344" s="49"/>
    </row>
    <row r="345" spans="22:22" customFormat="1">
      <c r="V345" s="49"/>
    </row>
    <row r="346" spans="22:22" customFormat="1">
      <c r="V346" s="49"/>
    </row>
    <row r="347" spans="22:22" customFormat="1">
      <c r="V347" s="49"/>
    </row>
    <row r="348" spans="22:22" customFormat="1">
      <c r="V348" s="49"/>
    </row>
    <row r="349" spans="22:22" customFormat="1">
      <c r="V349" s="49"/>
    </row>
    <row r="350" spans="22:22" customFormat="1">
      <c r="V350" s="49"/>
    </row>
    <row r="351" spans="22:22" customFormat="1">
      <c r="V351" s="49"/>
    </row>
    <row r="352" spans="22:22" customFormat="1">
      <c r="V352" s="49"/>
    </row>
    <row r="353" spans="22:22" customFormat="1">
      <c r="V353" s="49"/>
    </row>
    <row r="354" spans="22:22" customFormat="1">
      <c r="V354" s="49"/>
    </row>
    <row r="355" spans="22:22" customFormat="1">
      <c r="V355" s="49"/>
    </row>
    <row r="356" spans="22:22" customFormat="1">
      <c r="V356" s="49"/>
    </row>
    <row r="357" spans="22:22" customFormat="1">
      <c r="V357" s="49"/>
    </row>
    <row r="358" spans="22:22" customFormat="1">
      <c r="V358" s="49"/>
    </row>
    <row r="359" spans="22:22" customFormat="1">
      <c r="V359" s="49"/>
    </row>
    <row r="360" spans="22:22" customFormat="1">
      <c r="V360" s="49"/>
    </row>
    <row r="361" spans="22:22" customFormat="1">
      <c r="V361" s="49"/>
    </row>
    <row r="362" spans="22:22" customFormat="1">
      <c r="V362" s="49"/>
    </row>
    <row r="363" spans="22:22" customFormat="1">
      <c r="V363" s="49"/>
    </row>
    <row r="364" spans="22:22" customFormat="1">
      <c r="V364" s="49"/>
    </row>
    <row r="365" spans="22:22" customFormat="1">
      <c r="V365" s="49"/>
    </row>
    <row r="366" spans="22:22" customFormat="1">
      <c r="V366" s="49"/>
    </row>
    <row r="367" spans="22:22" customFormat="1">
      <c r="V367" s="49"/>
    </row>
    <row r="368" spans="22:22" customFormat="1">
      <c r="V368" s="49"/>
    </row>
    <row r="369" spans="22:22" customFormat="1">
      <c r="V369" s="49"/>
    </row>
    <row r="370" spans="22:22" customFormat="1">
      <c r="V370" s="49"/>
    </row>
    <row r="371" spans="22:22" customFormat="1">
      <c r="V371" s="49"/>
    </row>
    <row r="372" spans="22:22" customFormat="1">
      <c r="V372" s="49"/>
    </row>
    <row r="373" spans="22:22" customFormat="1">
      <c r="V373" s="49"/>
    </row>
    <row r="374" spans="22:22" customFormat="1">
      <c r="V374" s="49"/>
    </row>
    <row r="375" spans="22:22" customFormat="1">
      <c r="V375" s="49"/>
    </row>
    <row r="376" spans="22:22" customFormat="1">
      <c r="V376" s="49"/>
    </row>
    <row r="377" spans="22:22" customFormat="1">
      <c r="V377" s="49"/>
    </row>
    <row r="378" spans="22:22" customFormat="1">
      <c r="V378" s="49"/>
    </row>
    <row r="379" spans="22:22" customFormat="1">
      <c r="V379" s="49"/>
    </row>
    <row r="380" spans="22:22" customFormat="1">
      <c r="V380" s="49"/>
    </row>
    <row r="381" spans="22:22" customFormat="1">
      <c r="V381" s="49"/>
    </row>
    <row r="382" spans="22:22" customFormat="1">
      <c r="V382" s="49"/>
    </row>
    <row r="383" spans="22:22" customFormat="1">
      <c r="V383" s="49"/>
    </row>
    <row r="384" spans="22:22" customFormat="1">
      <c r="V384" s="49"/>
    </row>
    <row r="385" spans="22:22" customFormat="1">
      <c r="V385" s="49"/>
    </row>
    <row r="386" spans="22:22" customFormat="1">
      <c r="V386" s="49"/>
    </row>
    <row r="387" spans="22:22" customFormat="1">
      <c r="V387" s="49"/>
    </row>
    <row r="388" spans="22:22" customFormat="1">
      <c r="V388" s="49"/>
    </row>
    <row r="389" spans="22:22" customFormat="1">
      <c r="V389" s="49"/>
    </row>
    <row r="390" spans="22:22" customFormat="1">
      <c r="V390" s="49"/>
    </row>
    <row r="391" spans="22:22" customFormat="1">
      <c r="V391" s="49"/>
    </row>
    <row r="392" spans="22:22" customFormat="1">
      <c r="V392" s="49"/>
    </row>
    <row r="393" spans="22:22" customFormat="1">
      <c r="V393" s="49"/>
    </row>
    <row r="394" spans="22:22" customFormat="1">
      <c r="V394" s="49"/>
    </row>
    <row r="395" spans="22:22" customFormat="1">
      <c r="V395" s="49"/>
    </row>
    <row r="396" spans="22:22" customFormat="1">
      <c r="V396" s="49"/>
    </row>
    <row r="397" spans="22:22" customFormat="1">
      <c r="V397" s="49"/>
    </row>
    <row r="398" spans="22:22" customFormat="1">
      <c r="V398" s="49"/>
    </row>
    <row r="399" spans="22:22" customFormat="1">
      <c r="V399" s="49"/>
    </row>
    <row r="400" spans="22:22" customFormat="1">
      <c r="V400" s="49"/>
    </row>
    <row r="401" spans="22:22" customFormat="1">
      <c r="V401" s="49"/>
    </row>
    <row r="402" spans="22:22" customFormat="1">
      <c r="V402" s="49"/>
    </row>
    <row r="403" spans="22:22" customFormat="1">
      <c r="V403" s="49"/>
    </row>
    <row r="404" spans="22:22" customFormat="1">
      <c r="V404" s="49"/>
    </row>
    <row r="405" spans="22:22" customFormat="1">
      <c r="V405" s="49"/>
    </row>
    <row r="406" spans="22:22" customFormat="1">
      <c r="V406" s="49"/>
    </row>
    <row r="407" spans="22:22" customFormat="1">
      <c r="V407" s="49"/>
    </row>
    <row r="408" spans="22:22" customFormat="1">
      <c r="V408" s="49"/>
    </row>
    <row r="409" spans="22:22" customFormat="1">
      <c r="V409" s="49"/>
    </row>
    <row r="410" spans="22:22" customFormat="1">
      <c r="V410" s="49"/>
    </row>
    <row r="411" spans="22:22" customFormat="1">
      <c r="V411" s="49"/>
    </row>
    <row r="412" spans="22:22" customFormat="1">
      <c r="V412" s="49"/>
    </row>
    <row r="413" spans="22:22" customFormat="1">
      <c r="V413" s="49"/>
    </row>
    <row r="414" spans="22:22" customFormat="1">
      <c r="V414" s="49"/>
    </row>
    <row r="415" spans="22:22" customFormat="1">
      <c r="V415" s="49"/>
    </row>
    <row r="416" spans="22:22" customFormat="1">
      <c r="V416" s="49"/>
    </row>
    <row r="417" spans="22:22" customFormat="1">
      <c r="V417" s="49"/>
    </row>
    <row r="418" spans="22:22" customFormat="1">
      <c r="V418" s="49"/>
    </row>
    <row r="419" spans="22:22" customFormat="1">
      <c r="V419" s="49"/>
    </row>
    <row r="420" spans="22:22" customFormat="1">
      <c r="V420" s="49"/>
    </row>
    <row r="421" spans="22:22" customFormat="1">
      <c r="V421" s="49"/>
    </row>
    <row r="422" spans="22:22" customFormat="1">
      <c r="V422" s="49"/>
    </row>
    <row r="423" spans="22:22" customFormat="1">
      <c r="V423" s="49"/>
    </row>
    <row r="424" spans="22:22" customFormat="1">
      <c r="V424" s="49"/>
    </row>
    <row r="425" spans="22:22" customFormat="1">
      <c r="V425" s="49"/>
    </row>
    <row r="426" spans="22:22" customFormat="1">
      <c r="V426" s="49"/>
    </row>
    <row r="427" spans="22:22" customFormat="1">
      <c r="V427" s="49"/>
    </row>
    <row r="428" spans="22:22" customFormat="1">
      <c r="V428" s="49"/>
    </row>
    <row r="429" spans="22:22" customFormat="1">
      <c r="V429" s="49"/>
    </row>
    <row r="430" spans="22:22" customFormat="1">
      <c r="V430" s="49"/>
    </row>
    <row r="431" spans="22:22" customFormat="1">
      <c r="V431" s="49"/>
    </row>
    <row r="432" spans="22:22" customFormat="1">
      <c r="V432" s="49"/>
    </row>
    <row r="433" spans="22:22" customFormat="1">
      <c r="V433" s="49"/>
    </row>
    <row r="434" spans="22:22" customFormat="1">
      <c r="V434" s="49"/>
    </row>
    <row r="435" spans="22:22" customFormat="1">
      <c r="V435" s="49"/>
    </row>
    <row r="436" spans="22:22" customFormat="1">
      <c r="V436" s="49"/>
    </row>
    <row r="437" spans="22:22" customFormat="1">
      <c r="V437" s="49"/>
    </row>
    <row r="438" spans="22:22" customFormat="1">
      <c r="V438" s="49"/>
    </row>
    <row r="439" spans="22:22" customFormat="1">
      <c r="V439" s="49"/>
    </row>
    <row r="440" spans="22:22" customFormat="1">
      <c r="V440" s="49"/>
    </row>
    <row r="441" spans="22:22" customFormat="1">
      <c r="V441" s="49"/>
    </row>
    <row r="442" spans="22:22" customFormat="1">
      <c r="V442" s="49"/>
    </row>
    <row r="443" spans="22:22" customFormat="1">
      <c r="V443" s="49"/>
    </row>
    <row r="444" spans="22:22" customFormat="1">
      <c r="V444" s="49"/>
    </row>
    <row r="445" spans="22:22" customFormat="1">
      <c r="V445" s="49"/>
    </row>
    <row r="446" spans="22:22" customFormat="1">
      <c r="V446" s="49"/>
    </row>
    <row r="447" spans="22:22" customFormat="1">
      <c r="V447" s="49"/>
    </row>
    <row r="448" spans="22:22" customFormat="1">
      <c r="V448" s="49"/>
    </row>
    <row r="449" spans="22:22" customFormat="1">
      <c r="V449" s="49"/>
    </row>
    <row r="450" spans="22:22" customFormat="1">
      <c r="V450" s="49"/>
    </row>
    <row r="451" spans="22:22" customFormat="1">
      <c r="V451" s="49"/>
    </row>
    <row r="452" spans="22:22" customFormat="1">
      <c r="V452" s="49"/>
    </row>
    <row r="453" spans="22:22" customFormat="1">
      <c r="V453" s="49"/>
    </row>
    <row r="454" spans="22:22" customFormat="1">
      <c r="V454" s="49"/>
    </row>
    <row r="455" spans="22:22" customFormat="1">
      <c r="V455" s="49"/>
    </row>
    <row r="456" spans="22:22" customFormat="1">
      <c r="V456" s="49"/>
    </row>
    <row r="457" spans="22:22" customFormat="1">
      <c r="V457" s="49"/>
    </row>
    <row r="458" spans="22:22" customFormat="1">
      <c r="V458" s="49"/>
    </row>
    <row r="459" spans="22:22" customFormat="1">
      <c r="V459" s="49"/>
    </row>
    <row r="460" spans="22:22" customFormat="1">
      <c r="V460" s="49"/>
    </row>
    <row r="461" spans="22:22" customFormat="1">
      <c r="V461" s="49"/>
    </row>
    <row r="462" spans="22:22" customFormat="1">
      <c r="V462" s="49"/>
    </row>
    <row r="463" spans="22:22" customFormat="1">
      <c r="V463" s="49"/>
    </row>
    <row r="464" spans="22:22" customFormat="1">
      <c r="V464" s="49"/>
    </row>
    <row r="465" spans="22:22" customFormat="1">
      <c r="V465" s="49"/>
    </row>
    <row r="466" spans="22:22" customFormat="1">
      <c r="V466" s="49"/>
    </row>
    <row r="467" spans="22:22" customFormat="1">
      <c r="V467" s="49"/>
    </row>
    <row r="468" spans="22:22" customFormat="1">
      <c r="V468" s="49"/>
    </row>
    <row r="469" spans="22:22" customFormat="1">
      <c r="V469" s="49"/>
    </row>
    <row r="470" spans="22:22" customFormat="1">
      <c r="V470" s="49"/>
    </row>
    <row r="471" spans="22:22" customFormat="1">
      <c r="V471" s="49"/>
    </row>
    <row r="472" spans="22:22" customFormat="1">
      <c r="V472" s="49"/>
    </row>
    <row r="473" spans="22:22" customFormat="1">
      <c r="V473" s="49"/>
    </row>
    <row r="474" spans="22:22" customFormat="1">
      <c r="V474" s="49"/>
    </row>
    <row r="475" spans="22:22" customFormat="1">
      <c r="V475" s="49"/>
    </row>
    <row r="476" spans="22:22" customFormat="1">
      <c r="V476" s="49"/>
    </row>
    <row r="477" spans="22:22" customFormat="1">
      <c r="V477" s="49"/>
    </row>
    <row r="478" spans="22:22" customFormat="1">
      <c r="V478" s="49"/>
    </row>
    <row r="479" spans="22:22" customFormat="1">
      <c r="V479" s="49"/>
    </row>
    <row r="480" spans="22:22" customFormat="1">
      <c r="V480" s="49"/>
    </row>
    <row r="481" spans="22:22" customFormat="1">
      <c r="V481" s="49"/>
    </row>
    <row r="482" spans="22:22" customFormat="1">
      <c r="V482" s="49"/>
    </row>
    <row r="483" spans="22:22" customFormat="1">
      <c r="V483" s="49"/>
    </row>
    <row r="484" spans="22:22" customFormat="1">
      <c r="V484" s="49"/>
    </row>
    <row r="485" spans="22:22" customFormat="1">
      <c r="V485" s="49"/>
    </row>
    <row r="486" spans="22:22" customFormat="1">
      <c r="V486" s="49"/>
    </row>
    <row r="487" spans="22:22" customFormat="1">
      <c r="V487" s="49"/>
    </row>
    <row r="488" spans="22:22" customFormat="1">
      <c r="V488" s="49"/>
    </row>
    <row r="489" spans="22:22" customFormat="1">
      <c r="V489" s="49"/>
    </row>
    <row r="490" spans="22:22" customFormat="1">
      <c r="V490" s="49"/>
    </row>
    <row r="491" spans="22:22" customFormat="1">
      <c r="V491" s="49"/>
    </row>
    <row r="492" spans="22:22" customFormat="1">
      <c r="V492" s="49"/>
    </row>
    <row r="493" spans="22:22" customFormat="1">
      <c r="V493" s="49"/>
    </row>
    <row r="494" spans="22:22" customFormat="1">
      <c r="V494" s="49"/>
    </row>
    <row r="495" spans="22:22" customFormat="1">
      <c r="V495" s="49"/>
    </row>
    <row r="496" spans="22:22" customFormat="1">
      <c r="V496" s="49"/>
    </row>
    <row r="497" spans="22:22" customFormat="1">
      <c r="V497" s="49"/>
    </row>
    <row r="498" spans="22:22" customFormat="1">
      <c r="V498" s="49"/>
    </row>
    <row r="499" spans="22:22" customFormat="1">
      <c r="V499" s="49"/>
    </row>
    <row r="500" spans="22:22" customFormat="1">
      <c r="V500" s="49"/>
    </row>
    <row r="501" spans="22:22" customFormat="1">
      <c r="V501" s="49"/>
    </row>
    <row r="502" spans="22:22" customFormat="1">
      <c r="V502" s="49"/>
    </row>
    <row r="503" spans="22:22" customFormat="1">
      <c r="V503" s="49"/>
    </row>
    <row r="504" spans="22:22" customFormat="1">
      <c r="V504" s="49"/>
    </row>
    <row r="505" spans="22:22" customFormat="1">
      <c r="V505" s="49"/>
    </row>
    <row r="506" spans="22:22" customFormat="1">
      <c r="V506" s="49"/>
    </row>
    <row r="507" spans="22:22" customFormat="1">
      <c r="V507" s="49"/>
    </row>
    <row r="508" spans="22:22" customFormat="1">
      <c r="V508" s="49"/>
    </row>
    <row r="509" spans="22:22" customFormat="1">
      <c r="V509" s="49"/>
    </row>
    <row r="510" spans="22:22" customFormat="1">
      <c r="V510" s="49"/>
    </row>
    <row r="511" spans="22:22" customFormat="1">
      <c r="V511" s="49"/>
    </row>
    <row r="512" spans="22:22" customFormat="1">
      <c r="V512" s="49"/>
    </row>
    <row r="513" spans="22:22" customFormat="1">
      <c r="V513" s="49"/>
    </row>
    <row r="514" spans="22:22" customFormat="1">
      <c r="V514" s="49"/>
    </row>
    <row r="515" spans="22:22" customFormat="1">
      <c r="V515" s="49"/>
    </row>
    <row r="516" spans="22:22" customFormat="1">
      <c r="V516" s="49"/>
    </row>
    <row r="517" spans="22:22" customFormat="1">
      <c r="V517" s="49"/>
    </row>
    <row r="518" spans="22:22" customFormat="1">
      <c r="V518" s="49"/>
    </row>
    <row r="519" spans="22:22" customFormat="1">
      <c r="V519" s="49"/>
    </row>
    <row r="520" spans="22:22" customFormat="1">
      <c r="V520" s="49"/>
    </row>
    <row r="521" spans="22:22" customFormat="1">
      <c r="V521" s="49"/>
    </row>
    <row r="522" spans="22:22" customFormat="1">
      <c r="V522" s="49"/>
    </row>
    <row r="523" spans="22:22" customFormat="1">
      <c r="V523" s="49"/>
    </row>
    <row r="524" spans="22:22" customFormat="1">
      <c r="V524" s="49"/>
    </row>
    <row r="525" spans="22:22" customFormat="1">
      <c r="V525" s="49"/>
    </row>
    <row r="526" spans="22:22" customFormat="1">
      <c r="V526" s="49"/>
    </row>
    <row r="527" spans="22:22" customFormat="1">
      <c r="V527" s="49"/>
    </row>
    <row r="528" spans="22:22" customFormat="1">
      <c r="V528" s="49"/>
    </row>
    <row r="529" spans="22:22" customFormat="1">
      <c r="V529" s="49"/>
    </row>
    <row r="530" spans="22:22" customFormat="1">
      <c r="V530" s="49"/>
    </row>
    <row r="531" spans="22:22" customFormat="1">
      <c r="V531" s="49"/>
    </row>
    <row r="532" spans="22:22" customFormat="1">
      <c r="V532" s="49"/>
    </row>
    <row r="533" spans="22:22" customFormat="1">
      <c r="V533" s="49"/>
    </row>
    <row r="534" spans="22:22" customFormat="1">
      <c r="V534" s="49"/>
    </row>
    <row r="535" spans="22:22" customFormat="1">
      <c r="V535" s="49"/>
    </row>
    <row r="536" spans="22:22" customFormat="1">
      <c r="V536" s="49"/>
    </row>
    <row r="537" spans="22:22" customFormat="1">
      <c r="V537" s="49"/>
    </row>
    <row r="538" spans="22:22" customFormat="1">
      <c r="V538" s="49"/>
    </row>
    <row r="539" spans="22:22" customFormat="1">
      <c r="V539" s="49"/>
    </row>
    <row r="540" spans="22:22" customFormat="1">
      <c r="V540" s="49"/>
    </row>
    <row r="541" spans="22:22" customFormat="1">
      <c r="V541" s="49"/>
    </row>
    <row r="542" spans="22:22" customFormat="1">
      <c r="V542" s="49"/>
    </row>
    <row r="543" spans="22:22" customFormat="1">
      <c r="V543" s="49"/>
    </row>
    <row r="544" spans="22:22" customFormat="1">
      <c r="V544" s="49"/>
    </row>
    <row r="545" spans="22:22" customFormat="1">
      <c r="V545" s="49"/>
    </row>
    <row r="546" spans="22:22" customFormat="1">
      <c r="V546" s="49"/>
    </row>
    <row r="547" spans="22:22" customFormat="1">
      <c r="V547" s="49"/>
    </row>
    <row r="548" spans="22:22" customFormat="1">
      <c r="V548" s="49"/>
    </row>
    <row r="549" spans="22:22" customFormat="1">
      <c r="V549" s="49"/>
    </row>
    <row r="550" spans="22:22" customFormat="1">
      <c r="V550" s="49"/>
    </row>
    <row r="551" spans="22:22" customFormat="1">
      <c r="V551" s="49"/>
    </row>
    <row r="552" spans="22:22" customFormat="1">
      <c r="V552" s="49"/>
    </row>
    <row r="553" spans="22:22" customFormat="1">
      <c r="V553" s="49"/>
    </row>
    <row r="554" spans="22:22" customFormat="1">
      <c r="V554" s="49"/>
    </row>
    <row r="555" spans="22:22" customFormat="1">
      <c r="V555" s="49"/>
    </row>
    <row r="556" spans="22:22" customFormat="1">
      <c r="V556" s="49"/>
    </row>
    <row r="557" spans="22:22" customFormat="1">
      <c r="V557" s="49"/>
    </row>
    <row r="558" spans="22:22" customFormat="1">
      <c r="V558" s="49"/>
    </row>
    <row r="559" spans="22:22" customFormat="1">
      <c r="V559" s="49"/>
    </row>
    <row r="560" spans="22:22" customFormat="1">
      <c r="V560" s="49"/>
    </row>
    <row r="561" spans="22:22" customFormat="1">
      <c r="V561" s="49"/>
    </row>
    <row r="562" spans="22:22" customFormat="1">
      <c r="V562" s="49"/>
    </row>
    <row r="563" spans="22:22" customFormat="1">
      <c r="V563" s="49"/>
    </row>
    <row r="564" spans="22:22" customFormat="1">
      <c r="V564" s="49"/>
    </row>
    <row r="565" spans="22:22" customFormat="1">
      <c r="V565" s="49"/>
    </row>
    <row r="566" spans="22:22" customFormat="1">
      <c r="V566" s="49"/>
    </row>
    <row r="567" spans="22:22" customFormat="1">
      <c r="V567" s="49"/>
    </row>
    <row r="568" spans="22:22" customFormat="1">
      <c r="V568" s="49"/>
    </row>
    <row r="569" spans="22:22" customFormat="1">
      <c r="V569" s="49"/>
    </row>
    <row r="570" spans="22:22" customFormat="1">
      <c r="V570" s="49"/>
    </row>
    <row r="571" spans="22:22" customFormat="1">
      <c r="V571" s="49"/>
    </row>
    <row r="572" spans="22:22" customFormat="1">
      <c r="V572" s="49"/>
    </row>
    <row r="573" spans="22:22" customFormat="1">
      <c r="V573" s="49"/>
    </row>
    <row r="574" spans="22:22" customFormat="1">
      <c r="V574" s="49"/>
    </row>
    <row r="575" spans="22:22" customFormat="1">
      <c r="V575" s="49"/>
    </row>
    <row r="576" spans="22:22" customFormat="1">
      <c r="V576" s="49"/>
    </row>
    <row r="577" spans="22:22" customFormat="1">
      <c r="V577" s="49"/>
    </row>
    <row r="578" spans="22:22" customFormat="1">
      <c r="V578" s="49"/>
    </row>
    <row r="579" spans="22:22" customFormat="1">
      <c r="V579" s="49"/>
    </row>
    <row r="580" spans="22:22" customFormat="1">
      <c r="V580" s="49"/>
    </row>
    <row r="581" spans="22:22" customFormat="1">
      <c r="V581" s="49"/>
    </row>
    <row r="582" spans="22:22" customFormat="1">
      <c r="V582" s="49"/>
    </row>
    <row r="583" spans="22:22" customFormat="1">
      <c r="V583" s="49"/>
    </row>
    <row r="584" spans="22:22" customFormat="1">
      <c r="V584" s="49"/>
    </row>
    <row r="585" spans="22:22" customFormat="1">
      <c r="V585" s="49"/>
    </row>
    <row r="586" spans="22:22" customFormat="1">
      <c r="V586" s="49"/>
    </row>
    <row r="587" spans="22:22" customFormat="1">
      <c r="V587" s="49"/>
    </row>
    <row r="588" spans="22:22" customFormat="1">
      <c r="V588" s="49"/>
    </row>
    <row r="589" spans="22:22" customFormat="1">
      <c r="V589" s="49"/>
    </row>
    <row r="590" spans="22:22" customFormat="1">
      <c r="V590" s="49"/>
    </row>
    <row r="591" spans="22:22" customFormat="1">
      <c r="V591" s="49"/>
    </row>
    <row r="592" spans="22:22" customFormat="1">
      <c r="V592" s="49"/>
    </row>
    <row r="593" spans="22:22" customFormat="1">
      <c r="V593" s="49"/>
    </row>
    <row r="594" spans="22:22" customFormat="1">
      <c r="V594" s="49"/>
    </row>
    <row r="595" spans="22:22" customFormat="1">
      <c r="V595" s="49"/>
    </row>
    <row r="596" spans="22:22" customFormat="1">
      <c r="V596" s="49"/>
    </row>
    <row r="597" spans="22:22" customFormat="1">
      <c r="V597" s="49"/>
    </row>
    <row r="598" spans="22:22" customFormat="1">
      <c r="V598" s="49"/>
    </row>
    <row r="599" spans="22:22" customFormat="1">
      <c r="V599" s="49"/>
    </row>
    <row r="600" spans="22:22" customFormat="1">
      <c r="V600" s="49"/>
    </row>
    <row r="601" spans="22:22" customFormat="1">
      <c r="V601" s="49"/>
    </row>
    <row r="602" spans="22:22" customFormat="1">
      <c r="V602" s="49"/>
    </row>
    <row r="603" spans="22:22" customFormat="1">
      <c r="V603" s="49"/>
    </row>
    <row r="604" spans="22:22" customFormat="1">
      <c r="V604" s="49"/>
    </row>
    <row r="605" spans="22:22" customFormat="1">
      <c r="V605" s="49"/>
    </row>
    <row r="606" spans="22:22" customFormat="1">
      <c r="V606" s="49"/>
    </row>
    <row r="607" spans="22:22" customFormat="1">
      <c r="V607" s="49"/>
    </row>
    <row r="608" spans="22:22" customFormat="1">
      <c r="V608" s="49"/>
    </row>
    <row r="609" spans="22:22" customFormat="1">
      <c r="V609" s="49"/>
    </row>
    <row r="610" spans="22:22" customFormat="1">
      <c r="V610" s="49"/>
    </row>
    <row r="611" spans="22:22" customFormat="1">
      <c r="V611" s="49"/>
    </row>
    <row r="612" spans="22:22" customFormat="1">
      <c r="V612" s="49"/>
    </row>
    <row r="613" spans="22:22" customFormat="1">
      <c r="V613" s="49"/>
    </row>
    <row r="614" spans="22:22" customFormat="1">
      <c r="V614" s="49"/>
    </row>
    <row r="615" spans="22:22" customFormat="1">
      <c r="V615" s="49"/>
    </row>
    <row r="616" spans="22:22" customFormat="1">
      <c r="V616" s="49"/>
    </row>
    <row r="617" spans="22:22" customFormat="1">
      <c r="V617" s="49"/>
    </row>
    <row r="618" spans="22:22" customFormat="1">
      <c r="V618" s="49"/>
    </row>
    <row r="619" spans="22:22" customFormat="1">
      <c r="V619" s="49"/>
    </row>
    <row r="620" spans="22:22" customFormat="1">
      <c r="V620" s="49"/>
    </row>
    <row r="621" spans="22:22" customFormat="1">
      <c r="V621" s="49"/>
    </row>
    <row r="622" spans="22:22" customFormat="1">
      <c r="V622" s="49"/>
    </row>
    <row r="623" spans="22:22" customFormat="1">
      <c r="V623" s="49"/>
    </row>
    <row r="624" spans="22:22" customFormat="1">
      <c r="V624" s="49"/>
    </row>
    <row r="625" spans="22:22" customFormat="1">
      <c r="V625" s="49"/>
    </row>
    <row r="626" spans="22:22" customFormat="1">
      <c r="V626" s="49"/>
    </row>
    <row r="627" spans="22:22" customFormat="1">
      <c r="V627" s="49"/>
    </row>
    <row r="628" spans="22:22" customFormat="1">
      <c r="V628" s="49"/>
    </row>
    <row r="629" spans="22:22" customFormat="1">
      <c r="V629" s="49"/>
    </row>
    <row r="630" spans="22:22" customFormat="1">
      <c r="V630" s="49"/>
    </row>
    <row r="631" spans="22:22" customFormat="1">
      <c r="V631" s="49"/>
    </row>
    <row r="632" spans="22:22" customFormat="1">
      <c r="V632" s="49"/>
    </row>
    <row r="633" spans="22:22" customFormat="1">
      <c r="V633" s="49"/>
    </row>
    <row r="634" spans="22:22" customFormat="1">
      <c r="V634" s="49"/>
    </row>
    <row r="635" spans="22:22" customFormat="1">
      <c r="V635" s="49"/>
    </row>
    <row r="636" spans="22:22" customFormat="1">
      <c r="V636" s="49"/>
    </row>
    <row r="637" spans="22:22" customFormat="1">
      <c r="V637" s="49"/>
    </row>
    <row r="638" spans="22:22" customFormat="1">
      <c r="V638" s="49"/>
    </row>
    <row r="639" spans="22:22" customFormat="1">
      <c r="V639" s="49"/>
    </row>
    <row r="640" spans="22:22" customFormat="1">
      <c r="V640" s="49"/>
    </row>
    <row r="641" spans="22:22" customFormat="1">
      <c r="V641" s="49"/>
    </row>
    <row r="642" spans="22:22" customFormat="1">
      <c r="V642" s="49"/>
    </row>
    <row r="643" spans="22:22" customFormat="1">
      <c r="V643" s="49"/>
    </row>
    <row r="644" spans="22:22" customFormat="1">
      <c r="V644" s="49"/>
    </row>
    <row r="645" spans="22:22" customFormat="1">
      <c r="V645" s="49"/>
    </row>
    <row r="646" spans="22:22" customFormat="1">
      <c r="V646" s="49"/>
    </row>
    <row r="647" spans="22:22" customFormat="1">
      <c r="V647" s="49"/>
    </row>
    <row r="648" spans="22:22" customFormat="1">
      <c r="V648" s="49"/>
    </row>
    <row r="649" spans="22:22" customFormat="1">
      <c r="V649" s="49"/>
    </row>
    <row r="650" spans="22:22" customFormat="1">
      <c r="V650" s="49"/>
    </row>
    <row r="651" spans="22:22" customFormat="1">
      <c r="V651" s="49"/>
    </row>
    <row r="652" spans="22:22" customFormat="1">
      <c r="V652" s="49"/>
    </row>
    <row r="653" spans="22:22" customFormat="1">
      <c r="V653" s="49"/>
    </row>
    <row r="654" spans="22:22" customFormat="1">
      <c r="V654" s="49"/>
    </row>
    <row r="655" spans="22:22" customFormat="1">
      <c r="V655" s="49"/>
    </row>
    <row r="656" spans="22:22" customFormat="1">
      <c r="V656" s="49"/>
    </row>
    <row r="657" spans="22:22" customFormat="1">
      <c r="V657" s="49"/>
    </row>
    <row r="658" spans="22:22" customFormat="1">
      <c r="V658" s="49"/>
    </row>
    <row r="659" spans="22:22" customFormat="1">
      <c r="V659" s="49"/>
    </row>
    <row r="660" spans="22:22" customFormat="1">
      <c r="V660" s="49"/>
    </row>
    <row r="661" spans="22:22" customFormat="1">
      <c r="V661" s="49"/>
    </row>
    <row r="662" spans="22:22" customFormat="1">
      <c r="V662" s="49"/>
    </row>
    <row r="663" spans="22:22" customFormat="1">
      <c r="V663" s="49"/>
    </row>
    <row r="664" spans="22:22" customFormat="1">
      <c r="V664" s="49"/>
    </row>
    <row r="665" spans="22:22" customFormat="1">
      <c r="V665" s="49"/>
    </row>
    <row r="666" spans="22:22" customFormat="1">
      <c r="V666" s="49"/>
    </row>
    <row r="667" spans="22:22" customFormat="1">
      <c r="V667" s="49"/>
    </row>
    <row r="668" spans="22:22" customFormat="1">
      <c r="V668" s="49"/>
    </row>
    <row r="669" spans="22:22" customFormat="1">
      <c r="V669" s="49"/>
    </row>
    <row r="670" spans="22:22" customFormat="1">
      <c r="V670" s="49"/>
    </row>
    <row r="671" spans="22:22" customFormat="1">
      <c r="V671" s="49"/>
    </row>
    <row r="672" spans="22:22" customFormat="1">
      <c r="V672" s="49"/>
    </row>
    <row r="673" spans="22:22" customFormat="1">
      <c r="V673" s="49"/>
    </row>
    <row r="674" spans="22:22" customFormat="1">
      <c r="V674" s="49"/>
    </row>
    <row r="675" spans="22:22" customFormat="1">
      <c r="V675" s="49"/>
    </row>
    <row r="676" spans="22:22" customFormat="1">
      <c r="V676" s="49"/>
    </row>
    <row r="677" spans="22:22" customFormat="1">
      <c r="V677" s="49"/>
    </row>
    <row r="678" spans="22:22" customFormat="1">
      <c r="V678" s="49"/>
    </row>
    <row r="679" spans="22:22" customFormat="1">
      <c r="V679" s="49"/>
    </row>
    <row r="680" spans="22:22" customFormat="1">
      <c r="V680" s="49"/>
    </row>
    <row r="681" spans="22:22" customFormat="1">
      <c r="V681" s="49"/>
    </row>
    <row r="682" spans="22:22" customFormat="1">
      <c r="V682" s="49"/>
    </row>
    <row r="683" spans="22:22" customFormat="1">
      <c r="V683" s="49"/>
    </row>
    <row r="684" spans="22:22" customFormat="1">
      <c r="V684" s="49"/>
    </row>
    <row r="685" spans="22:22" customFormat="1">
      <c r="V685" s="49"/>
    </row>
    <row r="686" spans="22:22" customFormat="1">
      <c r="V686" s="49"/>
    </row>
    <row r="687" spans="22:22" customFormat="1">
      <c r="V687" s="49"/>
    </row>
    <row r="688" spans="22:22" customFormat="1">
      <c r="V688" s="49"/>
    </row>
    <row r="689" spans="22:22" customFormat="1">
      <c r="V689" s="49"/>
    </row>
    <row r="690" spans="22:22" customFormat="1">
      <c r="V690" s="49"/>
    </row>
    <row r="691" spans="22:22" customFormat="1">
      <c r="V691" s="49"/>
    </row>
    <row r="692" spans="22:22" customFormat="1">
      <c r="V692" s="49"/>
    </row>
    <row r="693" spans="22:22" customFormat="1">
      <c r="V693" s="49"/>
    </row>
    <row r="694" spans="22:22" customFormat="1">
      <c r="V694" s="49"/>
    </row>
    <row r="695" spans="22:22" customFormat="1">
      <c r="V695" s="49"/>
    </row>
    <row r="696" spans="22:22" customFormat="1">
      <c r="V696" s="49"/>
    </row>
    <row r="697" spans="22:22" customFormat="1">
      <c r="V697" s="49"/>
    </row>
    <row r="698" spans="22:22" customFormat="1">
      <c r="V698" s="49"/>
    </row>
    <row r="699" spans="22:22" customFormat="1">
      <c r="V699" s="49"/>
    </row>
    <row r="700" spans="22:22" customFormat="1">
      <c r="V700" s="49"/>
    </row>
    <row r="701" spans="22:22" customFormat="1">
      <c r="V701" s="49"/>
    </row>
    <row r="702" spans="22:22" customFormat="1">
      <c r="V702" s="49"/>
    </row>
    <row r="703" spans="22:22" customFormat="1">
      <c r="V703" s="49"/>
    </row>
    <row r="704" spans="22:22" customFormat="1">
      <c r="V704" s="49"/>
    </row>
    <row r="705" spans="22:22" customFormat="1">
      <c r="V705" s="49"/>
    </row>
    <row r="706" spans="22:22" customFormat="1">
      <c r="V706" s="49"/>
    </row>
    <row r="707" spans="22:22" customFormat="1">
      <c r="V707" s="49"/>
    </row>
    <row r="708" spans="22:22" customFormat="1">
      <c r="V708" s="49"/>
    </row>
    <row r="709" spans="22:22" customFormat="1">
      <c r="V709" s="49"/>
    </row>
    <row r="710" spans="22:22" customFormat="1">
      <c r="V710" s="49"/>
    </row>
    <row r="711" spans="22:22" customFormat="1">
      <c r="V711" s="49"/>
    </row>
    <row r="712" spans="22:22" customFormat="1">
      <c r="V712" s="49"/>
    </row>
    <row r="713" spans="22:22" customFormat="1">
      <c r="V713" s="49"/>
    </row>
    <row r="714" spans="22:22" customFormat="1">
      <c r="V714" s="49"/>
    </row>
    <row r="715" spans="22:22" customFormat="1">
      <c r="V715" s="49"/>
    </row>
    <row r="716" spans="22:22" customFormat="1">
      <c r="V716" s="49"/>
    </row>
    <row r="717" spans="22:22" customFormat="1">
      <c r="V717" s="49"/>
    </row>
    <row r="718" spans="22:22" customFormat="1">
      <c r="V718" s="49"/>
    </row>
    <row r="719" spans="22:22" customFormat="1">
      <c r="V719" s="49"/>
    </row>
    <row r="720" spans="22:22" customFormat="1">
      <c r="V720" s="49"/>
    </row>
    <row r="721" spans="22:22" customFormat="1">
      <c r="V721" s="49"/>
    </row>
    <row r="722" spans="22:22" customFormat="1">
      <c r="V722" s="49"/>
    </row>
    <row r="723" spans="22:22" customFormat="1">
      <c r="V723" s="49"/>
    </row>
    <row r="724" spans="22:22" customFormat="1">
      <c r="V724" s="49"/>
    </row>
    <row r="725" spans="22:22" customFormat="1">
      <c r="V725" s="49"/>
    </row>
    <row r="726" spans="22:22" customFormat="1">
      <c r="V726" s="49"/>
    </row>
    <row r="727" spans="22:22" customFormat="1">
      <c r="V727" s="49"/>
    </row>
    <row r="728" spans="22:22" customFormat="1">
      <c r="V728" s="49"/>
    </row>
    <row r="729" spans="22:22" customFormat="1">
      <c r="V729" s="49"/>
    </row>
    <row r="730" spans="22:22" customFormat="1">
      <c r="V730" s="49"/>
    </row>
    <row r="731" spans="22:22" customFormat="1">
      <c r="V731" s="49"/>
    </row>
    <row r="732" spans="22:22" customFormat="1">
      <c r="V732" s="49"/>
    </row>
    <row r="733" spans="22:22" customFormat="1">
      <c r="V733" s="49"/>
    </row>
    <row r="734" spans="22:22" customFormat="1">
      <c r="V734" s="49"/>
    </row>
    <row r="735" spans="22:22" customFormat="1">
      <c r="V735" s="49"/>
    </row>
    <row r="736" spans="22:22" customFormat="1">
      <c r="V736" s="49"/>
    </row>
    <row r="737" spans="22:22" customFormat="1">
      <c r="V737" s="49"/>
    </row>
    <row r="738" spans="22:22" customFormat="1">
      <c r="V738" s="49"/>
    </row>
    <row r="739" spans="22:22" customFormat="1">
      <c r="V739" s="49"/>
    </row>
    <row r="740" spans="22:22" customFormat="1">
      <c r="V740" s="49"/>
    </row>
    <row r="741" spans="22:22" customFormat="1">
      <c r="V741" s="49"/>
    </row>
    <row r="742" spans="22:22" customFormat="1">
      <c r="V742" s="49"/>
    </row>
    <row r="743" spans="22:22" customFormat="1">
      <c r="V743" s="49"/>
    </row>
    <row r="744" spans="22:22" customFormat="1">
      <c r="V744" s="49"/>
    </row>
    <row r="745" spans="22:22" customFormat="1">
      <c r="V745" s="49"/>
    </row>
    <row r="746" spans="22:22" customFormat="1">
      <c r="V746" s="49"/>
    </row>
    <row r="747" spans="22:22" customFormat="1">
      <c r="V747" s="49"/>
    </row>
    <row r="748" spans="22:22" customFormat="1">
      <c r="V748" s="49"/>
    </row>
    <row r="749" spans="22:22" customFormat="1">
      <c r="V749" s="49"/>
    </row>
    <row r="750" spans="22:22" customFormat="1">
      <c r="V750" s="49"/>
    </row>
    <row r="751" spans="22:22" customFormat="1">
      <c r="V751" s="49"/>
    </row>
    <row r="752" spans="22:22" customFormat="1">
      <c r="V752" s="49"/>
    </row>
    <row r="753" spans="22:22" customFormat="1">
      <c r="V753" s="49"/>
    </row>
    <row r="754" spans="22:22" customFormat="1">
      <c r="V754" s="49"/>
    </row>
    <row r="755" spans="22:22" customFormat="1">
      <c r="V755" s="49"/>
    </row>
    <row r="756" spans="22:22" customFormat="1">
      <c r="V756" s="49"/>
    </row>
    <row r="757" spans="22:22" customFormat="1">
      <c r="V757" s="49"/>
    </row>
    <row r="758" spans="22:22" customFormat="1">
      <c r="V758" s="49"/>
    </row>
    <row r="759" spans="22:22" customFormat="1">
      <c r="V759" s="49"/>
    </row>
    <row r="760" spans="22:22" customFormat="1">
      <c r="V760" s="49"/>
    </row>
    <row r="761" spans="22:22" customFormat="1">
      <c r="V761" s="49"/>
    </row>
    <row r="762" spans="22:22" customFormat="1">
      <c r="V762" s="49"/>
    </row>
    <row r="763" spans="22:22" customFormat="1">
      <c r="V763" s="49"/>
    </row>
    <row r="764" spans="22:22" customFormat="1">
      <c r="V764" s="49"/>
    </row>
    <row r="765" spans="22:22" customFormat="1">
      <c r="V765" s="49"/>
    </row>
    <row r="766" spans="22:22" customFormat="1">
      <c r="V766" s="49"/>
    </row>
    <row r="767" spans="22:22" customFormat="1">
      <c r="V767" s="49"/>
    </row>
    <row r="768" spans="22:22" customFormat="1">
      <c r="V768" s="49"/>
    </row>
    <row r="769" spans="22:22" customFormat="1">
      <c r="V769" s="49"/>
    </row>
    <row r="770" spans="22:22" customFormat="1">
      <c r="V770" s="49"/>
    </row>
    <row r="771" spans="22:22" customFormat="1">
      <c r="V771" s="49"/>
    </row>
    <row r="772" spans="22:22" customFormat="1">
      <c r="V772" s="49"/>
    </row>
    <row r="773" spans="22:22" customFormat="1">
      <c r="V773" s="49"/>
    </row>
    <row r="774" spans="22:22" customFormat="1">
      <c r="V774" s="49"/>
    </row>
    <row r="775" spans="22:22" customFormat="1">
      <c r="V775" s="49"/>
    </row>
    <row r="776" spans="22:22" customFormat="1">
      <c r="V776" s="49"/>
    </row>
    <row r="777" spans="22:22" customFormat="1">
      <c r="V777" s="49"/>
    </row>
    <row r="778" spans="22:22" customFormat="1">
      <c r="V778" s="49"/>
    </row>
    <row r="779" spans="22:22" customFormat="1">
      <c r="V779" s="49"/>
    </row>
    <row r="780" spans="22:22" customFormat="1">
      <c r="V780" s="49"/>
    </row>
    <row r="781" spans="22:22" customFormat="1">
      <c r="V781" s="49"/>
    </row>
    <row r="782" spans="22:22" customFormat="1">
      <c r="V782" s="49"/>
    </row>
    <row r="783" spans="22:22" customFormat="1">
      <c r="V783" s="49"/>
    </row>
    <row r="784" spans="22:22" customFormat="1">
      <c r="V784" s="49"/>
    </row>
    <row r="785" spans="22:22" customFormat="1">
      <c r="V785" s="49"/>
    </row>
    <row r="786" spans="22:22" customFormat="1">
      <c r="V786" s="49"/>
    </row>
    <row r="787" spans="22:22" customFormat="1">
      <c r="V787" s="49"/>
    </row>
    <row r="788" spans="22:22" customFormat="1">
      <c r="V788" s="49"/>
    </row>
    <row r="789" spans="22:22" customFormat="1">
      <c r="V789" s="49"/>
    </row>
    <row r="790" spans="22:22" customFormat="1">
      <c r="V790" s="49"/>
    </row>
    <row r="791" spans="22:22" customFormat="1">
      <c r="V791" s="49"/>
    </row>
    <row r="792" spans="22:22" customFormat="1">
      <c r="V792" s="49"/>
    </row>
    <row r="793" spans="22:22" customFormat="1">
      <c r="V793" s="49"/>
    </row>
    <row r="794" spans="22:22" customFormat="1">
      <c r="V794" s="49"/>
    </row>
    <row r="795" spans="22:22" customFormat="1">
      <c r="V795" s="49"/>
    </row>
    <row r="796" spans="22:22" customFormat="1">
      <c r="V796" s="49"/>
    </row>
    <row r="797" spans="22:22" customFormat="1">
      <c r="V797" s="49"/>
    </row>
    <row r="798" spans="22:22" customFormat="1">
      <c r="V798" s="49"/>
    </row>
    <row r="799" spans="22:22" customFormat="1">
      <c r="V799" s="49"/>
    </row>
    <row r="800" spans="22:22" customFormat="1">
      <c r="V800" s="49"/>
    </row>
    <row r="801" spans="22:22" customFormat="1">
      <c r="V801" s="49"/>
    </row>
    <row r="802" spans="22:22" customFormat="1">
      <c r="V802" s="49"/>
    </row>
    <row r="803" spans="22:22" customFormat="1">
      <c r="V803" s="49"/>
    </row>
    <row r="804" spans="22:22" customFormat="1">
      <c r="V804" s="49"/>
    </row>
    <row r="805" spans="22:22" customFormat="1">
      <c r="V805" s="49"/>
    </row>
    <row r="806" spans="22:22" customFormat="1">
      <c r="V806" s="49"/>
    </row>
    <row r="807" spans="22:22" customFormat="1">
      <c r="V807" s="49"/>
    </row>
    <row r="808" spans="22:22" customFormat="1">
      <c r="V808" s="49"/>
    </row>
    <row r="809" spans="22:22" customFormat="1">
      <c r="V809" s="49"/>
    </row>
    <row r="810" spans="22:22" customFormat="1">
      <c r="V810" s="49"/>
    </row>
    <row r="811" spans="22:22" customFormat="1">
      <c r="V811" s="49"/>
    </row>
    <row r="812" spans="22:22" customFormat="1">
      <c r="V812" s="49"/>
    </row>
    <row r="813" spans="22:22" customFormat="1">
      <c r="V813" s="49"/>
    </row>
    <row r="814" spans="22:22" customFormat="1">
      <c r="V814" s="49"/>
    </row>
    <row r="815" spans="22:22" customFormat="1">
      <c r="V815" s="49"/>
    </row>
    <row r="816" spans="22:22" customFormat="1">
      <c r="V816" s="49"/>
    </row>
    <row r="817" spans="22:22" customFormat="1">
      <c r="V817" s="49"/>
    </row>
    <row r="818" spans="22:22" customFormat="1">
      <c r="V818" s="49"/>
    </row>
    <row r="819" spans="22:22" customFormat="1">
      <c r="V819" s="49"/>
    </row>
    <row r="820" spans="22:22" customFormat="1">
      <c r="V820" s="49"/>
    </row>
    <row r="821" spans="22:22" customFormat="1">
      <c r="V821" s="49"/>
    </row>
    <row r="822" spans="22:22" customFormat="1">
      <c r="V822" s="49"/>
    </row>
    <row r="823" spans="22:22" customFormat="1">
      <c r="V823" s="49"/>
    </row>
    <row r="824" spans="22:22" customFormat="1">
      <c r="V824" s="49"/>
    </row>
    <row r="825" spans="22:22" customFormat="1">
      <c r="V825" s="49"/>
    </row>
    <row r="826" spans="22:22" customFormat="1">
      <c r="V826" s="49"/>
    </row>
    <row r="827" spans="22:22" customFormat="1">
      <c r="V827" s="49"/>
    </row>
    <row r="828" spans="22:22" customFormat="1">
      <c r="V828" s="49"/>
    </row>
    <row r="829" spans="22:22" customFormat="1">
      <c r="V829" s="49"/>
    </row>
    <row r="830" spans="22:22" customFormat="1">
      <c r="V830" s="49"/>
    </row>
    <row r="831" spans="22:22" customFormat="1">
      <c r="V831" s="49"/>
    </row>
    <row r="832" spans="22:22" customFormat="1">
      <c r="V832" s="49"/>
    </row>
    <row r="833" spans="22:22" customFormat="1">
      <c r="V833" s="49"/>
    </row>
    <row r="834" spans="22:22" customFormat="1">
      <c r="V834" s="49"/>
    </row>
    <row r="835" spans="22:22" customFormat="1">
      <c r="V835" s="49"/>
    </row>
    <row r="836" spans="22:22" customFormat="1">
      <c r="V836" s="49"/>
    </row>
    <row r="837" spans="22:22" customFormat="1">
      <c r="V837" s="49"/>
    </row>
    <row r="838" spans="22:22" customFormat="1">
      <c r="V838" s="49"/>
    </row>
    <row r="839" spans="22:22" customFormat="1">
      <c r="V839" s="49"/>
    </row>
    <row r="840" spans="22:22" customFormat="1">
      <c r="V840" s="49"/>
    </row>
    <row r="841" spans="22:22" customFormat="1">
      <c r="V841" s="49"/>
    </row>
    <row r="842" spans="22:22" customFormat="1">
      <c r="V842" s="49"/>
    </row>
    <row r="843" spans="22:22" customFormat="1">
      <c r="V843" s="49"/>
    </row>
    <row r="844" spans="22:22" customFormat="1">
      <c r="V844" s="49"/>
    </row>
    <row r="845" spans="22:22" customFormat="1">
      <c r="V845" s="49"/>
    </row>
    <row r="846" spans="22:22" customFormat="1">
      <c r="V846" s="49"/>
    </row>
    <row r="847" spans="22:22" customFormat="1">
      <c r="V847" s="49"/>
    </row>
    <row r="848" spans="22:22" customFormat="1">
      <c r="V848" s="49"/>
    </row>
    <row r="849" spans="22:22" customFormat="1">
      <c r="V849" s="49"/>
    </row>
    <row r="850" spans="22:22" customFormat="1">
      <c r="V850" s="49"/>
    </row>
    <row r="851" spans="22:22" customFormat="1">
      <c r="V851" s="49"/>
    </row>
    <row r="852" spans="22:22" customFormat="1">
      <c r="V852" s="49"/>
    </row>
    <row r="853" spans="22:22" customFormat="1">
      <c r="V853" s="49"/>
    </row>
    <row r="854" spans="22:22" customFormat="1">
      <c r="V854" s="49"/>
    </row>
    <row r="855" spans="22:22" customFormat="1">
      <c r="V855" s="49"/>
    </row>
    <row r="856" spans="22:22" customFormat="1">
      <c r="V856" s="49"/>
    </row>
    <row r="857" spans="22:22" customFormat="1">
      <c r="V857" s="49"/>
    </row>
    <row r="858" spans="22:22" customFormat="1">
      <c r="V858" s="49"/>
    </row>
    <row r="859" spans="22:22" customFormat="1">
      <c r="V859" s="49"/>
    </row>
    <row r="860" spans="22:22" customFormat="1">
      <c r="V860" s="49"/>
    </row>
    <row r="861" spans="22:22" customFormat="1">
      <c r="V861" s="49"/>
    </row>
    <row r="862" spans="22:22" customFormat="1">
      <c r="V862" s="49"/>
    </row>
    <row r="863" spans="22:22" customFormat="1">
      <c r="V863" s="49"/>
    </row>
  </sheetData>
  <sheetProtection password="F9BB" sheet="1" objects="1" scenarios="1" formatCells="0" formatColumns="0" formatRows="0" insertColumns="0" insertRows="0" sort="0" pivotTables="0"/>
  <mergeCells count="18">
    <mergeCell ref="E52:F52"/>
    <mergeCell ref="B10:I10"/>
    <mergeCell ref="E48:F48"/>
    <mergeCell ref="E49:F49"/>
    <mergeCell ref="E50:F50"/>
    <mergeCell ref="E51:F51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1056"/>
  <sheetViews>
    <sheetView showGridLines="0" workbookViewId="0">
      <selection activeCell="B2" sqref="B2"/>
    </sheetView>
  </sheetViews>
  <sheetFormatPr baseColWidth="10" defaultRowHeight="15"/>
  <cols>
    <col min="1" max="1" width="1.5703125" style="1" customWidth="1"/>
    <col min="2" max="2" width="3.140625" style="1" customWidth="1"/>
    <col min="3" max="3" width="40.85546875" style="1" customWidth="1"/>
    <col min="4" max="4" width="12.5703125" style="1" customWidth="1"/>
    <col min="5" max="12" width="11.42578125" style="1" customWidth="1"/>
    <col min="13" max="14" width="11.42578125" style="1"/>
    <col min="102" max="16384" width="11.42578125" style="1"/>
  </cols>
  <sheetData>
    <row r="1" spans="1:22" customFormat="1" ht="5.25" customHeight="1">
      <c r="V1" s="49"/>
    </row>
    <row r="2" spans="1:22" customFormat="1" ht="18.75">
      <c r="B2" s="2" t="s">
        <v>228</v>
      </c>
      <c r="C2" s="3"/>
      <c r="D2" s="3"/>
      <c r="E2" s="70"/>
      <c r="I2" s="71"/>
    </row>
    <row r="3" spans="1:22" customFormat="1" ht="15.75" thickBot="1"/>
    <row r="4" spans="1:22">
      <c r="A4"/>
      <c r="B4" s="341" t="s">
        <v>195</v>
      </c>
      <c r="C4" s="342"/>
      <c r="D4" s="347" t="s">
        <v>196</v>
      </c>
      <c r="E4" s="350" t="s">
        <v>197</v>
      </c>
      <c r="F4" s="350" t="s">
        <v>198</v>
      </c>
      <c r="G4" s="350" t="s">
        <v>199</v>
      </c>
      <c r="H4" s="353" t="s">
        <v>200</v>
      </c>
      <c r="I4" s="347" t="s">
        <v>201</v>
      </c>
      <c r="J4" s="350" t="s">
        <v>197</v>
      </c>
      <c r="K4" s="350" t="s">
        <v>198</v>
      </c>
      <c r="L4" s="356" t="s">
        <v>202</v>
      </c>
      <c r="M4" s="347" t="s">
        <v>203</v>
      </c>
      <c r="N4" s="338" t="s">
        <v>204</v>
      </c>
    </row>
    <row r="5" spans="1:22">
      <c r="A5"/>
      <c r="B5" s="343"/>
      <c r="C5" s="344"/>
      <c r="D5" s="348"/>
      <c r="E5" s="351"/>
      <c r="F5" s="351"/>
      <c r="G5" s="351"/>
      <c r="H5" s="354"/>
      <c r="I5" s="348"/>
      <c r="J5" s="351"/>
      <c r="K5" s="351"/>
      <c r="L5" s="357"/>
      <c r="M5" s="359"/>
      <c r="N5" s="339"/>
    </row>
    <row r="6" spans="1:22" ht="15.75" thickBot="1">
      <c r="A6"/>
      <c r="B6" s="345"/>
      <c r="C6" s="346"/>
      <c r="D6" s="349"/>
      <c r="E6" s="352"/>
      <c r="F6" s="352"/>
      <c r="G6" s="352"/>
      <c r="H6" s="355"/>
      <c r="I6" s="349"/>
      <c r="J6" s="352"/>
      <c r="K6" s="352"/>
      <c r="L6" s="358"/>
      <c r="M6" s="360"/>
      <c r="N6" s="340"/>
    </row>
    <row r="7" spans="1:22">
      <c r="A7"/>
      <c r="B7" s="72" t="s">
        <v>126</v>
      </c>
      <c r="C7" s="73" t="s">
        <v>127</v>
      </c>
      <c r="D7" s="74"/>
      <c r="E7" s="75"/>
      <c r="F7" s="75"/>
      <c r="G7" s="75"/>
      <c r="H7" s="76"/>
      <c r="I7" s="74"/>
      <c r="J7" s="75"/>
      <c r="K7" s="75"/>
      <c r="L7" s="76"/>
      <c r="M7" s="74"/>
      <c r="N7" s="77"/>
    </row>
    <row r="8" spans="1:22">
      <c r="A8"/>
      <c r="B8" s="15" t="s">
        <v>205</v>
      </c>
      <c r="C8" s="78" t="s">
        <v>206</v>
      </c>
      <c r="D8" s="79">
        <v>831496</v>
      </c>
      <c r="E8" s="16">
        <v>48997</v>
      </c>
      <c r="F8" s="16">
        <v>1024</v>
      </c>
      <c r="G8" s="16">
        <f>G9*-1</f>
        <v>54912</v>
      </c>
      <c r="H8" s="80">
        <f>D8+E8-F8+G8</f>
        <v>934381</v>
      </c>
      <c r="I8" s="79">
        <v>468559</v>
      </c>
      <c r="J8" s="16">
        <v>133828</v>
      </c>
      <c r="K8" s="16">
        <v>691</v>
      </c>
      <c r="L8" s="80">
        <f>I8+J8-K8</f>
        <v>601696</v>
      </c>
      <c r="M8" s="79">
        <f>D8-I8</f>
        <v>362937</v>
      </c>
      <c r="N8" s="18">
        <f>H8-L8</f>
        <v>332685</v>
      </c>
    </row>
    <row r="9" spans="1:22">
      <c r="A9"/>
      <c r="B9" s="15" t="s">
        <v>207</v>
      </c>
      <c r="C9" s="78" t="s">
        <v>208</v>
      </c>
      <c r="D9" s="79">
        <v>109083</v>
      </c>
      <c r="E9" s="16">
        <v>194525</v>
      </c>
      <c r="F9" s="16">
        <v>0</v>
      </c>
      <c r="G9" s="16">
        <v>-54912</v>
      </c>
      <c r="H9" s="80">
        <f t="shared" ref="H9:H21" si="0">D9+E9-F9+G9</f>
        <v>248696</v>
      </c>
      <c r="I9" s="79">
        <v>0</v>
      </c>
      <c r="J9" s="16">
        <v>0</v>
      </c>
      <c r="K9" s="16">
        <v>0</v>
      </c>
      <c r="L9" s="80">
        <v>0</v>
      </c>
      <c r="M9" s="79">
        <f>D9-I9</f>
        <v>109083</v>
      </c>
      <c r="N9" s="18">
        <f>H9-L9</f>
        <v>248696</v>
      </c>
    </row>
    <row r="10" spans="1:22" ht="15.75" thickBot="1">
      <c r="A10"/>
      <c r="B10" s="81" t="s">
        <v>209</v>
      </c>
      <c r="C10" s="82"/>
      <c r="D10" s="83">
        <f>SUM(D8:D9)</f>
        <v>940579</v>
      </c>
      <c r="E10" s="84">
        <f t="shared" ref="E10:G10" si="1">SUM(E8:E9)</f>
        <v>243522</v>
      </c>
      <c r="F10" s="84">
        <f t="shared" si="1"/>
        <v>1024</v>
      </c>
      <c r="G10" s="84">
        <f t="shared" si="1"/>
        <v>0</v>
      </c>
      <c r="H10" s="85">
        <f t="shared" si="0"/>
        <v>1183077</v>
      </c>
      <c r="I10" s="84">
        <f t="shared" ref="I10:N10" si="2">SUM(I8:I9)</f>
        <v>468559</v>
      </c>
      <c r="J10" s="84">
        <f t="shared" si="2"/>
        <v>133828</v>
      </c>
      <c r="K10" s="84">
        <f t="shared" si="2"/>
        <v>691</v>
      </c>
      <c r="L10" s="85">
        <f t="shared" si="2"/>
        <v>601696</v>
      </c>
      <c r="M10" s="83">
        <f t="shared" si="2"/>
        <v>472020</v>
      </c>
      <c r="N10" s="86">
        <f t="shared" si="2"/>
        <v>581381</v>
      </c>
    </row>
    <row r="11" spans="1:22">
      <c r="A11"/>
      <c r="B11" s="72" t="s">
        <v>130</v>
      </c>
      <c r="C11" s="73" t="s">
        <v>1</v>
      </c>
      <c r="D11" s="87"/>
      <c r="E11" s="88"/>
      <c r="F11" s="88"/>
      <c r="G11" s="88"/>
      <c r="H11" s="89"/>
      <c r="I11" s="87"/>
      <c r="J11" s="88"/>
      <c r="K11" s="88"/>
      <c r="L11" s="89"/>
      <c r="M11" s="87"/>
      <c r="N11" s="90"/>
    </row>
    <row r="12" spans="1:22">
      <c r="A12"/>
      <c r="B12" s="15" t="s">
        <v>205</v>
      </c>
      <c r="C12" s="78" t="s">
        <v>210</v>
      </c>
      <c r="D12" s="79">
        <v>771551</v>
      </c>
      <c r="E12" s="16">
        <v>32100</v>
      </c>
      <c r="F12" s="16">
        <v>4578</v>
      </c>
      <c r="G12" s="16">
        <v>10112</v>
      </c>
      <c r="H12" s="80">
        <f>D12+E12-F12+G12</f>
        <v>809185</v>
      </c>
      <c r="I12" s="79">
        <v>315605</v>
      </c>
      <c r="J12" s="16">
        <v>20117</v>
      </c>
      <c r="K12" s="16">
        <v>1007</v>
      </c>
      <c r="L12" s="80">
        <f>I12+J12-K12</f>
        <v>334715</v>
      </c>
      <c r="M12" s="79">
        <f>D12-I12</f>
        <v>455946</v>
      </c>
      <c r="N12" s="18">
        <f>H12-L12</f>
        <v>474470</v>
      </c>
    </row>
    <row r="13" spans="1:22">
      <c r="A13"/>
      <c r="B13" s="91"/>
      <c r="C13" s="92" t="s">
        <v>211</v>
      </c>
      <c r="D13" s="93">
        <v>162000</v>
      </c>
      <c r="E13" s="24">
        <v>0</v>
      </c>
      <c r="F13" s="24">
        <v>0</v>
      </c>
      <c r="G13" s="24">
        <v>0</v>
      </c>
      <c r="H13" s="94">
        <f t="shared" si="0"/>
        <v>162000</v>
      </c>
      <c r="I13" s="93">
        <v>0</v>
      </c>
      <c r="J13" s="24">
        <v>0</v>
      </c>
      <c r="K13" s="24">
        <v>0</v>
      </c>
      <c r="L13" s="94">
        <v>0</v>
      </c>
      <c r="M13" s="93">
        <f>D13-I13</f>
        <v>162000</v>
      </c>
      <c r="N13" s="95">
        <f>H13-L13</f>
        <v>162000</v>
      </c>
    </row>
    <row r="14" spans="1:22">
      <c r="A14"/>
      <c r="B14" s="15" t="s">
        <v>207</v>
      </c>
      <c r="C14" s="78" t="s">
        <v>212</v>
      </c>
      <c r="D14" s="79">
        <v>519364</v>
      </c>
      <c r="E14" s="16">
        <v>20833</v>
      </c>
      <c r="F14" s="16">
        <v>16761</v>
      </c>
      <c r="G14" s="16">
        <v>9432</v>
      </c>
      <c r="H14" s="80">
        <f>D14+E14-F14+G14</f>
        <v>532868</v>
      </c>
      <c r="I14" s="79">
        <v>417281</v>
      </c>
      <c r="J14" s="16">
        <v>26928</v>
      </c>
      <c r="K14" s="16">
        <v>16291</v>
      </c>
      <c r="L14" s="80">
        <v>427918</v>
      </c>
      <c r="M14" s="79">
        <f t="shared" ref="M14:M16" si="3">D14-I14</f>
        <v>102083</v>
      </c>
      <c r="N14" s="18">
        <f t="shared" ref="N14:N15" si="4">H14-L14</f>
        <v>104950</v>
      </c>
    </row>
    <row r="15" spans="1:22">
      <c r="A15"/>
      <c r="B15" s="15" t="s">
        <v>213</v>
      </c>
      <c r="C15" s="78" t="s">
        <v>214</v>
      </c>
      <c r="D15" s="79">
        <v>2383132</v>
      </c>
      <c r="E15" s="16">
        <v>186903</v>
      </c>
      <c r="F15" s="16">
        <v>69903</v>
      </c>
      <c r="G15" s="16">
        <v>43267</v>
      </c>
      <c r="H15" s="80">
        <f t="shared" si="0"/>
        <v>2543399</v>
      </c>
      <c r="I15" s="79">
        <v>1770928</v>
      </c>
      <c r="J15" s="16">
        <v>254035</v>
      </c>
      <c r="K15" s="16">
        <v>46929</v>
      </c>
      <c r="L15" s="80">
        <f>I15+J15-K15</f>
        <v>1978034</v>
      </c>
      <c r="M15" s="79">
        <f t="shared" si="3"/>
        <v>612204</v>
      </c>
      <c r="N15" s="18">
        <f t="shared" si="4"/>
        <v>565365</v>
      </c>
    </row>
    <row r="16" spans="1:22">
      <c r="A16"/>
      <c r="B16" s="15" t="s">
        <v>215</v>
      </c>
      <c r="C16" s="78" t="s">
        <v>216</v>
      </c>
      <c r="D16" s="79">
        <v>110764</v>
      </c>
      <c r="E16" s="16">
        <v>255442</v>
      </c>
      <c r="F16" s="16">
        <v>0</v>
      </c>
      <c r="G16" s="16">
        <v>-62811</v>
      </c>
      <c r="H16" s="80">
        <f t="shared" si="0"/>
        <v>303395</v>
      </c>
      <c r="I16" s="79">
        <v>0</v>
      </c>
      <c r="J16" s="16">
        <v>0</v>
      </c>
      <c r="K16" s="16">
        <f t="shared" ref="K16" si="5">I16+J16-L16</f>
        <v>0</v>
      </c>
      <c r="L16" s="80">
        <v>0</v>
      </c>
      <c r="M16" s="79">
        <f t="shared" si="3"/>
        <v>110764</v>
      </c>
      <c r="N16" s="18">
        <f>H16-L16</f>
        <v>303395</v>
      </c>
    </row>
    <row r="17" spans="1:14" ht="15.75" thickBot="1">
      <c r="A17"/>
      <c r="B17" s="81" t="s">
        <v>217</v>
      </c>
      <c r="C17" s="96"/>
      <c r="D17" s="83">
        <f>SUM(D12:D16)-D13</f>
        <v>3784811</v>
      </c>
      <c r="E17" s="84">
        <f>SUM(E12:E16)</f>
        <v>495278</v>
      </c>
      <c r="F17" s="84">
        <f>SUM(F12:F16)</f>
        <v>91242</v>
      </c>
      <c r="G17" s="84">
        <f>SUM(G12:G16)</f>
        <v>0</v>
      </c>
      <c r="H17" s="85">
        <f>D17+E17-F17+G17</f>
        <v>4188847</v>
      </c>
      <c r="I17" s="83">
        <f>SUM(I12:I16)</f>
        <v>2503814</v>
      </c>
      <c r="J17" s="84">
        <f>SUM(J12:J16)</f>
        <v>301080</v>
      </c>
      <c r="K17" s="84">
        <f>SUM(K12:K16)</f>
        <v>64227</v>
      </c>
      <c r="L17" s="85">
        <f>SUM(L12:L16)</f>
        <v>2740667</v>
      </c>
      <c r="M17" s="83">
        <f>M12+M14+M15+M16</f>
        <v>1280997</v>
      </c>
      <c r="N17" s="86">
        <f>N12+N14+N15+N16</f>
        <v>1448180</v>
      </c>
    </row>
    <row r="18" spans="1:14">
      <c r="A18"/>
      <c r="B18" s="72" t="s">
        <v>147</v>
      </c>
      <c r="C18" s="73" t="s">
        <v>134</v>
      </c>
      <c r="D18" s="87"/>
      <c r="E18" s="88"/>
      <c r="F18" s="88"/>
      <c r="G18" s="88"/>
      <c r="H18" s="89"/>
      <c r="I18" s="87"/>
      <c r="J18" s="88"/>
      <c r="K18" s="88"/>
      <c r="L18" s="89"/>
      <c r="M18" s="87"/>
      <c r="N18" s="90"/>
    </row>
    <row r="19" spans="1:14">
      <c r="A19"/>
      <c r="B19" s="15" t="s">
        <v>205</v>
      </c>
      <c r="C19" s="78" t="s">
        <v>218</v>
      </c>
      <c r="D19" s="79">
        <v>244680</v>
      </c>
      <c r="E19" s="16">
        <v>22538</v>
      </c>
      <c r="F19" s="16">
        <v>0</v>
      </c>
      <c r="G19" s="16">
        <v>0</v>
      </c>
      <c r="H19" s="80">
        <f t="shared" si="0"/>
        <v>267218</v>
      </c>
      <c r="I19" s="79">
        <v>1907</v>
      </c>
      <c r="J19" s="16">
        <v>0</v>
      </c>
      <c r="K19" s="16">
        <v>0</v>
      </c>
      <c r="L19" s="80">
        <v>1907</v>
      </c>
      <c r="M19" s="79">
        <f>D19-I19</f>
        <v>242773</v>
      </c>
      <c r="N19" s="18">
        <f>H19-L19</f>
        <v>265311</v>
      </c>
    </row>
    <row r="20" spans="1:14">
      <c r="A20"/>
      <c r="B20" s="15" t="s">
        <v>207</v>
      </c>
      <c r="C20" s="78" t="s">
        <v>219</v>
      </c>
      <c r="D20" s="79">
        <v>3822834</v>
      </c>
      <c r="E20" s="16">
        <v>3251693</v>
      </c>
      <c r="F20" s="16">
        <v>0</v>
      </c>
      <c r="G20" s="16">
        <v>0</v>
      </c>
      <c r="H20" s="80">
        <f t="shared" si="0"/>
        <v>7074527</v>
      </c>
      <c r="I20" s="79">
        <v>0</v>
      </c>
      <c r="J20" s="16">
        <v>0</v>
      </c>
      <c r="K20" s="16">
        <v>0</v>
      </c>
      <c r="L20" s="80">
        <v>0</v>
      </c>
      <c r="M20" s="79">
        <f>D20-I20</f>
        <v>3822834</v>
      </c>
      <c r="N20" s="18">
        <f>H20-L20</f>
        <v>7074527</v>
      </c>
    </row>
    <row r="21" spans="1:14" ht="15.75" thickBot="1">
      <c r="A21"/>
      <c r="B21" s="81" t="s">
        <v>220</v>
      </c>
      <c r="C21" s="96"/>
      <c r="D21" s="83">
        <f>SUM(D19:D20)</f>
        <v>4067514</v>
      </c>
      <c r="E21" s="84">
        <f>SUM(E19:E20)</f>
        <v>3274231</v>
      </c>
      <c r="F21" s="84">
        <f>SUM(F19:F20)</f>
        <v>0</v>
      </c>
      <c r="G21" s="84">
        <f>SUM(G19:G20)</f>
        <v>0</v>
      </c>
      <c r="H21" s="85">
        <f t="shared" si="0"/>
        <v>7341745</v>
      </c>
      <c r="I21" s="83">
        <f t="shared" ref="I21:N21" si="6">SUM(I19:I20)</f>
        <v>1907</v>
      </c>
      <c r="J21" s="84">
        <f t="shared" si="6"/>
        <v>0</v>
      </c>
      <c r="K21" s="84">
        <f t="shared" si="6"/>
        <v>0</v>
      </c>
      <c r="L21" s="85">
        <f t="shared" si="6"/>
        <v>1907</v>
      </c>
      <c r="M21" s="83">
        <f t="shared" si="6"/>
        <v>4065607</v>
      </c>
      <c r="N21" s="86">
        <f t="shared" si="6"/>
        <v>7339838</v>
      </c>
    </row>
    <row r="22" spans="1:14" ht="15.75" thickBot="1">
      <c r="A22"/>
      <c r="B22" s="97" t="s">
        <v>221</v>
      </c>
      <c r="C22" s="32"/>
      <c r="D22" s="98">
        <f>D10+D17+D21</f>
        <v>8792904</v>
      </c>
      <c r="E22" s="33">
        <f t="shared" ref="E22:G22" si="7">E10+E17+E21</f>
        <v>4013031</v>
      </c>
      <c r="F22" s="33">
        <f t="shared" si="7"/>
        <v>92266</v>
      </c>
      <c r="G22" s="33">
        <f t="shared" si="7"/>
        <v>0</v>
      </c>
      <c r="H22" s="99">
        <f>D22+E22-F22+G22</f>
        <v>12713669</v>
      </c>
      <c r="I22" s="33">
        <f t="shared" ref="I22:N22" si="8">I10+I17+I21</f>
        <v>2974280</v>
      </c>
      <c r="J22" s="33">
        <f t="shared" si="8"/>
        <v>434908</v>
      </c>
      <c r="K22" s="33">
        <f t="shared" si="8"/>
        <v>64918</v>
      </c>
      <c r="L22" s="33">
        <f t="shared" si="8"/>
        <v>3344270</v>
      </c>
      <c r="M22" s="98">
        <f t="shared" si="8"/>
        <v>5818624</v>
      </c>
      <c r="N22" s="36">
        <f t="shared" si="8"/>
        <v>9369399</v>
      </c>
    </row>
    <row r="23" spans="1:14" customFormat="1"/>
    <row r="24" spans="1:14" customFormat="1"/>
    <row r="25" spans="1:14" customFormat="1"/>
    <row r="26" spans="1:14" customFormat="1"/>
    <row r="27" spans="1:14" customFormat="1"/>
    <row r="28" spans="1:14" customFormat="1"/>
    <row r="29" spans="1:14" customFormat="1"/>
    <row r="30" spans="1:14" customFormat="1"/>
    <row r="31" spans="1:14" customFormat="1"/>
    <row r="32" spans="1:14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</sheetData>
  <sheetProtection password="F9BB" sheet="1" objects="1" scenarios="1" formatCells="0" formatColumns="0" formatRows="0" insertColumns="0" insertRows="0" sort="0" pivotTables="0"/>
  <mergeCells count="12">
    <mergeCell ref="N4:N6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1115"/>
  <sheetViews>
    <sheetView showGridLines="0" workbookViewId="0">
      <selection activeCell="B2" sqref="B2"/>
    </sheetView>
  </sheetViews>
  <sheetFormatPr baseColWidth="10" defaultRowHeight="15"/>
  <cols>
    <col min="1" max="1" width="1.28515625" customWidth="1"/>
    <col min="2" max="2" width="31.85546875" customWidth="1"/>
    <col min="3" max="3" width="12" customWidth="1"/>
    <col min="4" max="4" width="13" customWidth="1"/>
    <col min="5" max="5" width="13.28515625" customWidth="1"/>
    <col min="6" max="6" width="15.28515625" customWidth="1"/>
    <col min="7" max="7" width="13" customWidth="1"/>
    <col min="9" max="9" width="9.28515625" customWidth="1"/>
    <col min="11" max="11" width="4.7109375" customWidth="1"/>
    <col min="12" max="12" width="36.42578125" style="1" customWidth="1"/>
    <col min="13" max="17" width="11.42578125" style="1"/>
    <col min="18" max="18" width="12.42578125" style="1" customWidth="1"/>
    <col min="20" max="20" width="3" customWidth="1"/>
    <col min="150" max="16384" width="11.42578125" style="1"/>
  </cols>
  <sheetData>
    <row r="1" spans="2:23" customFormat="1" ht="5.25" customHeight="1" thickBot="1">
      <c r="W1" s="49"/>
    </row>
    <row r="2" spans="2:23" ht="19.5" thickBot="1">
      <c r="B2" s="2" t="s">
        <v>32</v>
      </c>
      <c r="C2" s="4"/>
      <c r="D2" s="4"/>
      <c r="E2" s="4"/>
      <c r="F2" s="4"/>
      <c r="G2" s="4"/>
      <c r="H2" s="4"/>
      <c r="I2" s="4"/>
      <c r="J2" s="5" t="s">
        <v>80</v>
      </c>
      <c r="L2" s="291" t="s">
        <v>46</v>
      </c>
      <c r="M2" s="292"/>
      <c r="N2" s="292"/>
      <c r="O2" s="292"/>
      <c r="P2" s="292"/>
      <c r="Q2" s="292"/>
      <c r="R2" s="293"/>
    </row>
    <row r="3" spans="2:23" ht="18.75">
      <c r="B3" s="102"/>
      <c r="J3" s="103"/>
      <c r="L3" s="294"/>
      <c r="M3" s="295"/>
      <c r="N3" s="295"/>
      <c r="O3" s="295"/>
      <c r="P3" s="295"/>
      <c r="Q3" s="295"/>
      <c r="R3" s="296"/>
    </row>
    <row r="4" spans="2:23">
      <c r="B4" t="s">
        <v>79</v>
      </c>
      <c r="L4" s="271"/>
      <c r="M4" s="272"/>
      <c r="N4" s="272"/>
      <c r="O4" s="272"/>
      <c r="P4" s="272"/>
      <c r="Q4" s="272"/>
      <c r="R4" s="273"/>
    </row>
    <row r="5" spans="2:23">
      <c r="L5" s="271"/>
      <c r="M5" s="272"/>
      <c r="N5" s="272"/>
      <c r="O5" s="272"/>
      <c r="P5" s="272"/>
      <c r="Q5" s="272"/>
      <c r="R5" s="273"/>
    </row>
    <row r="6" spans="2:23">
      <c r="B6" s="104" t="s">
        <v>47</v>
      </c>
      <c r="C6" s="12"/>
      <c r="D6" s="12"/>
      <c r="E6" s="12"/>
      <c r="F6" s="12"/>
      <c r="L6" s="271"/>
      <c r="M6" s="272"/>
      <c r="N6" s="272"/>
      <c r="O6" s="272"/>
      <c r="P6" s="272"/>
      <c r="Q6" s="272"/>
      <c r="R6" s="273"/>
    </row>
    <row r="7" spans="2:23">
      <c r="B7" s="23" t="s">
        <v>56</v>
      </c>
      <c r="L7" s="271"/>
      <c r="M7" s="272"/>
      <c r="N7" s="272"/>
      <c r="O7" s="272"/>
      <c r="P7" s="272"/>
      <c r="Q7" s="272"/>
      <c r="R7" s="273"/>
    </row>
    <row r="8" spans="2:23" ht="15.75" thickBot="1">
      <c r="L8" s="271"/>
      <c r="M8" s="272"/>
      <c r="N8" s="272"/>
      <c r="O8" s="272"/>
      <c r="P8" s="272"/>
      <c r="Q8" s="272"/>
      <c r="R8" s="273"/>
    </row>
    <row r="9" spans="2:23" ht="16.5" thickBot="1">
      <c r="B9" s="361" t="s">
        <v>69</v>
      </c>
      <c r="C9" s="362"/>
      <c r="D9" s="362"/>
      <c r="E9" s="362"/>
      <c r="F9" s="362"/>
      <c r="G9" s="363"/>
      <c r="L9" s="271"/>
      <c r="M9" s="272"/>
      <c r="N9" s="272"/>
      <c r="O9" s="272"/>
      <c r="P9" s="272"/>
      <c r="Q9" s="272"/>
      <c r="R9" s="273"/>
    </row>
    <row r="10" spans="2:23">
      <c r="B10" s="72" t="s">
        <v>0</v>
      </c>
      <c r="C10" s="105"/>
      <c r="D10" s="105"/>
      <c r="E10" s="106" t="s">
        <v>6</v>
      </c>
      <c r="G10" s="107">
        <v>6000</v>
      </c>
      <c r="L10" s="271"/>
      <c r="M10" s="272"/>
      <c r="N10" s="272"/>
      <c r="O10" s="272"/>
      <c r="P10" s="272"/>
      <c r="Q10" s="272"/>
      <c r="R10" s="273"/>
    </row>
    <row r="11" spans="2:23">
      <c r="B11" s="15" t="s">
        <v>25</v>
      </c>
      <c r="C11" s="108"/>
      <c r="D11" s="109">
        <v>1000</v>
      </c>
      <c r="E11" s="17"/>
      <c r="G11" s="110"/>
      <c r="L11" s="271"/>
      <c r="M11" s="272"/>
      <c r="N11" s="272"/>
      <c r="O11" s="272"/>
      <c r="P11" s="272"/>
      <c r="Q11" s="272"/>
      <c r="R11" s="273"/>
    </row>
    <row r="12" spans="2:23">
      <c r="B12" s="15" t="s">
        <v>1</v>
      </c>
      <c r="C12" s="111">
        <v>8000</v>
      </c>
      <c r="D12" s="109"/>
      <c r="E12" s="13" t="s">
        <v>7</v>
      </c>
      <c r="G12" s="110"/>
      <c r="L12" s="271"/>
      <c r="M12" s="272"/>
      <c r="N12" s="272"/>
      <c r="O12" s="272"/>
      <c r="P12" s="272"/>
      <c r="Q12" s="272"/>
      <c r="R12" s="273"/>
    </row>
    <row r="13" spans="2:23">
      <c r="B13" s="91" t="s">
        <v>26</v>
      </c>
      <c r="C13" s="112">
        <v>-4000</v>
      </c>
      <c r="D13" s="109">
        <f>SUM(C12:C13)</f>
        <v>4000</v>
      </c>
      <c r="E13" s="17" t="s">
        <v>31</v>
      </c>
      <c r="G13" s="110">
        <v>500</v>
      </c>
      <c r="L13" s="271"/>
      <c r="M13" s="272"/>
      <c r="N13" s="272"/>
      <c r="O13" s="272"/>
      <c r="P13" s="272"/>
      <c r="Q13" s="272"/>
      <c r="R13" s="273"/>
    </row>
    <row r="14" spans="2:23">
      <c r="B14" s="15"/>
      <c r="C14" s="108"/>
      <c r="D14" s="109"/>
      <c r="E14" s="17"/>
      <c r="G14" s="110"/>
      <c r="L14" s="271"/>
      <c r="M14" s="272"/>
      <c r="N14" s="272"/>
      <c r="O14" s="272"/>
      <c r="P14" s="272"/>
      <c r="Q14" s="272"/>
      <c r="R14" s="273"/>
    </row>
    <row r="15" spans="2:23">
      <c r="B15" s="11" t="s">
        <v>2</v>
      </c>
      <c r="C15" s="108"/>
      <c r="D15" s="109"/>
      <c r="E15" s="13" t="s">
        <v>8</v>
      </c>
      <c r="G15" s="110"/>
      <c r="L15" s="271"/>
      <c r="M15" s="272"/>
      <c r="N15" s="272"/>
      <c r="O15" s="272"/>
      <c r="P15" s="272"/>
      <c r="Q15" s="272"/>
      <c r="R15" s="273"/>
    </row>
    <row r="16" spans="2:23">
      <c r="B16" s="15" t="s">
        <v>3</v>
      </c>
      <c r="C16" s="108"/>
      <c r="D16" s="109">
        <v>300</v>
      </c>
      <c r="E16" s="17" t="s">
        <v>9</v>
      </c>
      <c r="G16" s="110">
        <v>1000</v>
      </c>
      <c r="L16" s="271"/>
      <c r="M16" s="272"/>
      <c r="N16" s="272"/>
      <c r="O16" s="272"/>
      <c r="P16" s="272"/>
      <c r="Q16" s="272"/>
      <c r="R16" s="273"/>
      <c r="S16" s="180"/>
      <c r="T16" s="68"/>
    </row>
    <row r="17" spans="1:20">
      <c r="B17" s="15" t="s">
        <v>4</v>
      </c>
      <c r="C17" s="108"/>
      <c r="D17" s="109">
        <v>1000</v>
      </c>
      <c r="E17" s="17" t="s">
        <v>30</v>
      </c>
      <c r="G17" s="110">
        <v>1500</v>
      </c>
      <c r="L17" s="271"/>
      <c r="M17" s="272"/>
      <c r="N17" s="297"/>
      <c r="O17" s="272"/>
      <c r="P17" s="297"/>
      <c r="Q17" s="272"/>
      <c r="R17" s="273"/>
      <c r="S17" s="180"/>
      <c r="T17" s="68"/>
    </row>
    <row r="18" spans="1:20">
      <c r="B18" s="15" t="s">
        <v>27</v>
      </c>
      <c r="C18" s="108"/>
      <c r="D18" s="109">
        <v>2000</v>
      </c>
      <c r="E18" s="17" t="s">
        <v>40</v>
      </c>
      <c r="G18" s="110">
        <v>1000</v>
      </c>
      <c r="L18" s="271"/>
      <c r="M18" s="272"/>
      <c r="N18" s="272"/>
      <c r="O18" s="272"/>
      <c r="P18" s="272"/>
      <c r="Q18" s="272"/>
      <c r="R18" s="273"/>
    </row>
    <row r="19" spans="1:20">
      <c r="B19" s="15" t="s">
        <v>28</v>
      </c>
      <c r="C19" s="108"/>
      <c r="D19" s="109">
        <v>500</v>
      </c>
      <c r="E19" s="17"/>
      <c r="G19" s="110"/>
      <c r="L19" s="271"/>
      <c r="M19" s="272"/>
      <c r="N19" s="272"/>
      <c r="O19" s="272"/>
      <c r="P19" s="272"/>
      <c r="Q19" s="272"/>
      <c r="R19" s="273"/>
    </row>
    <row r="20" spans="1:20">
      <c r="B20" s="15" t="s">
        <v>29</v>
      </c>
      <c r="C20" s="108"/>
      <c r="D20" s="109">
        <v>100</v>
      </c>
      <c r="E20" s="17"/>
      <c r="G20" s="110"/>
      <c r="L20" s="271"/>
      <c r="M20" s="272"/>
      <c r="N20" s="272"/>
      <c r="O20" s="272"/>
      <c r="P20" s="272"/>
      <c r="Q20" s="272"/>
      <c r="R20" s="273"/>
    </row>
    <row r="21" spans="1:20">
      <c r="B21" s="15"/>
      <c r="C21" s="108"/>
      <c r="D21" s="109"/>
      <c r="E21" s="17"/>
      <c r="G21" s="110"/>
      <c r="L21" s="271"/>
      <c r="M21" s="272"/>
      <c r="N21" s="272"/>
      <c r="O21" s="272"/>
      <c r="P21" s="272"/>
      <c r="Q21" s="272"/>
      <c r="R21" s="273"/>
    </row>
    <row r="22" spans="1:20" ht="15.75" thickBot="1">
      <c r="B22" s="97" t="s">
        <v>5</v>
      </c>
      <c r="C22" s="113"/>
      <c r="D22" s="114">
        <f>H27*11/12</f>
        <v>1100</v>
      </c>
      <c r="E22" s="115"/>
      <c r="F22" s="32"/>
      <c r="G22" s="116"/>
      <c r="L22" s="274"/>
      <c r="M22" s="272"/>
      <c r="N22" s="272"/>
      <c r="O22" s="272"/>
      <c r="P22" s="272"/>
      <c r="Q22" s="272"/>
      <c r="R22" s="273"/>
    </row>
    <row r="23" spans="1:20" ht="15.75" thickBot="1">
      <c r="B23" s="31"/>
      <c r="C23" s="113"/>
      <c r="D23" s="117">
        <f>SUM(D10:D22)</f>
        <v>10000</v>
      </c>
      <c r="E23" s="118"/>
      <c r="F23" s="35"/>
      <c r="G23" s="119">
        <f>SUM(G10:G22)</f>
        <v>10000</v>
      </c>
      <c r="L23" s="274"/>
      <c r="M23" s="272"/>
      <c r="N23" s="272"/>
      <c r="O23" s="272"/>
      <c r="P23" s="272"/>
      <c r="Q23" s="272"/>
      <c r="R23" s="273"/>
    </row>
    <row r="24" spans="1:20">
      <c r="L24" s="274"/>
      <c r="M24" s="272"/>
      <c r="N24" s="272"/>
      <c r="O24" s="272"/>
      <c r="P24" s="272"/>
      <c r="Q24" s="272"/>
      <c r="R24" s="273"/>
    </row>
    <row r="25" spans="1:20">
      <c r="B25" s="120" t="s">
        <v>39</v>
      </c>
      <c r="L25" s="274"/>
      <c r="M25" s="272"/>
      <c r="N25" s="272"/>
      <c r="O25" s="272"/>
      <c r="P25" s="272"/>
      <c r="Q25" s="272"/>
      <c r="R25" s="273"/>
    </row>
    <row r="26" spans="1:20">
      <c r="B26" s="121" t="s">
        <v>57</v>
      </c>
      <c r="H26">
        <v>10</v>
      </c>
      <c r="I26" t="s">
        <v>48</v>
      </c>
      <c r="L26" s="274"/>
      <c r="M26" s="272"/>
      <c r="N26" s="272"/>
      <c r="O26" s="272"/>
      <c r="P26" s="272"/>
      <c r="Q26" s="272"/>
      <c r="R26" s="273"/>
    </row>
    <row r="27" spans="1:20">
      <c r="B27" s="121" t="s">
        <v>64</v>
      </c>
      <c r="H27" s="122">
        <v>1200</v>
      </c>
      <c r="I27" s="123" t="s">
        <v>24</v>
      </c>
      <c r="J27" s="123"/>
      <c r="L27" s="274"/>
      <c r="M27" s="272"/>
      <c r="N27" s="272"/>
      <c r="O27" s="272"/>
      <c r="P27" s="272"/>
      <c r="Q27" s="272"/>
      <c r="R27" s="273"/>
    </row>
    <row r="28" spans="1:20">
      <c r="L28" s="274"/>
      <c r="M28" s="272"/>
      <c r="N28" s="272"/>
      <c r="O28" s="272"/>
      <c r="P28" s="272"/>
      <c r="Q28" s="272"/>
      <c r="R28" s="273"/>
      <c r="S28" s="180"/>
      <c r="T28" s="68"/>
    </row>
    <row r="29" spans="1:20" ht="15.75" thickBot="1">
      <c r="L29" s="271"/>
      <c r="M29" s="272"/>
      <c r="N29" s="272"/>
      <c r="O29" s="272"/>
      <c r="P29" s="272"/>
      <c r="Q29" s="272"/>
      <c r="R29" s="273"/>
    </row>
    <row r="30" spans="1:20" ht="30.75" thickBot="1">
      <c r="A30" s="124"/>
      <c r="B30" s="125" t="s">
        <v>66</v>
      </c>
      <c r="C30" s="126" t="s">
        <v>10</v>
      </c>
      <c r="D30" s="127" t="s">
        <v>44</v>
      </c>
      <c r="E30" s="128" t="s">
        <v>11</v>
      </c>
      <c r="F30" s="129" t="s">
        <v>12</v>
      </c>
      <c r="G30" s="126" t="s">
        <v>13</v>
      </c>
      <c r="H30" s="128" t="s">
        <v>14</v>
      </c>
      <c r="I30" s="128" t="s">
        <v>15</v>
      </c>
      <c r="J30" s="130" t="s">
        <v>16</v>
      </c>
      <c r="L30" s="271"/>
      <c r="M30" s="272"/>
      <c r="N30" s="272"/>
      <c r="O30" s="272"/>
      <c r="P30" s="272"/>
      <c r="Q30" s="272"/>
      <c r="R30" s="273"/>
    </row>
    <row r="31" spans="1:20">
      <c r="B31" s="131" t="s">
        <v>17</v>
      </c>
      <c r="C31" s="109">
        <v>1000</v>
      </c>
      <c r="D31" s="132"/>
      <c r="E31" s="132"/>
      <c r="F31" s="133">
        <f>SUM(C31:E31)</f>
        <v>1000</v>
      </c>
      <c r="G31" s="105"/>
      <c r="H31" s="134">
        <f>F31</f>
        <v>1000</v>
      </c>
      <c r="I31" s="135"/>
      <c r="J31" s="136"/>
      <c r="L31" s="271"/>
      <c r="M31" s="272"/>
      <c r="N31" s="272"/>
      <c r="O31" s="272"/>
      <c r="P31" s="272"/>
      <c r="Q31" s="272"/>
      <c r="R31" s="273"/>
    </row>
    <row r="32" spans="1:20">
      <c r="B32" s="131" t="s">
        <v>3</v>
      </c>
      <c r="C32" s="109">
        <v>500</v>
      </c>
      <c r="D32" s="137"/>
      <c r="E32" s="137"/>
      <c r="F32" s="138">
        <f t="shared" ref="F32:F42" si="0">SUM(C32:E32)</f>
        <v>500</v>
      </c>
      <c r="G32" s="108"/>
      <c r="H32" s="139">
        <f>F32</f>
        <v>500</v>
      </c>
      <c r="I32" s="140"/>
      <c r="J32" s="141"/>
      <c r="L32" s="271"/>
      <c r="M32" s="272"/>
      <c r="N32" s="272"/>
      <c r="O32" s="272"/>
      <c r="P32" s="272"/>
      <c r="Q32" s="272"/>
      <c r="R32" s="273"/>
    </row>
    <row r="33" spans="1:149">
      <c r="B33" s="142" t="s">
        <v>33</v>
      </c>
      <c r="C33" s="143">
        <v>500</v>
      </c>
      <c r="D33" s="144"/>
      <c r="E33" s="144"/>
      <c r="F33" s="145">
        <f t="shared" si="0"/>
        <v>500</v>
      </c>
      <c r="G33" s="143">
        <v>500</v>
      </c>
      <c r="H33" s="146">
        <v>0</v>
      </c>
      <c r="I33" s="147"/>
      <c r="J33" s="148"/>
      <c r="L33" s="271"/>
      <c r="M33" s="272"/>
      <c r="N33" s="272"/>
      <c r="O33" s="272"/>
      <c r="P33" s="272"/>
      <c r="Q33" s="272"/>
      <c r="R33" s="273"/>
    </row>
    <row r="34" spans="1:149">
      <c r="A34" s="12"/>
      <c r="B34" s="149" t="s">
        <v>18</v>
      </c>
      <c r="C34" s="150">
        <f>SUM(C31:C33)</f>
        <v>2000</v>
      </c>
      <c r="D34" s="151"/>
      <c r="E34" s="151"/>
      <c r="F34" s="152">
        <f t="shared" ref="F34:H34" si="1">SUM(F31:F33)</f>
        <v>2000</v>
      </c>
      <c r="G34" s="150">
        <f t="shared" si="1"/>
        <v>500</v>
      </c>
      <c r="H34" s="153">
        <f t="shared" si="1"/>
        <v>1500</v>
      </c>
      <c r="I34" s="154"/>
      <c r="J34" s="155"/>
      <c r="L34" s="364"/>
      <c r="M34" s="365"/>
      <c r="N34" s="365"/>
      <c r="O34" s="365"/>
      <c r="P34" s="365"/>
      <c r="Q34" s="365"/>
      <c r="R34" s="298"/>
    </row>
    <row r="35" spans="1:149" s="101" customFormat="1" ht="15" customHeight="1">
      <c r="A35"/>
      <c r="B35" s="131" t="s">
        <v>19</v>
      </c>
      <c r="C35" s="109">
        <v>500</v>
      </c>
      <c r="D35" s="137"/>
      <c r="E35" s="137"/>
      <c r="F35" s="138">
        <f t="shared" si="0"/>
        <v>500</v>
      </c>
      <c r="G35" s="109">
        <v>150</v>
      </c>
      <c r="H35" s="139">
        <f>F35-G35-I35-J35</f>
        <v>150</v>
      </c>
      <c r="I35" s="156">
        <v>100</v>
      </c>
      <c r="J35" s="157">
        <v>100</v>
      </c>
      <c r="K35" s="124"/>
      <c r="L35" s="271"/>
      <c r="M35" s="272"/>
      <c r="N35" s="272"/>
      <c r="O35" s="272"/>
      <c r="P35" s="272"/>
      <c r="Q35" s="272"/>
      <c r="R35" s="273"/>
      <c r="S35"/>
      <c r="T35"/>
      <c r="U35"/>
      <c r="V35"/>
      <c r="W35"/>
      <c r="X35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</row>
    <row r="36" spans="1:149">
      <c r="B36" s="131" t="s">
        <v>34</v>
      </c>
      <c r="C36" s="109"/>
      <c r="D36" s="137"/>
      <c r="E36" s="139">
        <v>1200</v>
      </c>
      <c r="F36" s="138">
        <f t="shared" si="0"/>
        <v>1200</v>
      </c>
      <c r="G36" s="109">
        <v>200</v>
      </c>
      <c r="H36" s="139">
        <f>F36-G36-I36-J36</f>
        <v>800</v>
      </c>
      <c r="I36" s="156">
        <v>100</v>
      </c>
      <c r="J36" s="157">
        <v>100</v>
      </c>
      <c r="L36" s="271"/>
      <c r="M36" s="272"/>
      <c r="N36" s="272"/>
      <c r="O36" s="272"/>
      <c r="P36" s="272"/>
      <c r="Q36" s="272"/>
      <c r="R36" s="273"/>
    </row>
    <row r="37" spans="1:149">
      <c r="B37" s="131" t="s">
        <v>35</v>
      </c>
      <c r="C37" s="109"/>
      <c r="D37" s="137"/>
      <c r="E37" s="139">
        <v>500</v>
      </c>
      <c r="F37" s="138">
        <f t="shared" si="0"/>
        <v>500</v>
      </c>
      <c r="G37" s="109">
        <v>100</v>
      </c>
      <c r="H37" s="139">
        <v>150</v>
      </c>
      <c r="I37" s="156">
        <f>F37-G37-H37-J37</f>
        <v>200</v>
      </c>
      <c r="J37" s="157">
        <v>50</v>
      </c>
      <c r="L37" s="271"/>
      <c r="M37" s="272"/>
      <c r="N37" s="366"/>
      <c r="O37" s="272"/>
      <c r="P37" s="272"/>
      <c r="Q37" s="272"/>
      <c r="R37" s="273"/>
      <c r="V37" s="124"/>
      <c r="W37" s="124"/>
    </row>
    <row r="38" spans="1:149">
      <c r="B38" s="131" t="s">
        <v>36</v>
      </c>
      <c r="C38" s="158"/>
      <c r="D38" s="137"/>
      <c r="E38" s="139">
        <v>400</v>
      </c>
      <c r="F38" s="138">
        <f t="shared" si="0"/>
        <v>400</v>
      </c>
      <c r="G38" s="109"/>
      <c r="H38" s="139"/>
      <c r="I38" s="156">
        <f>F38</f>
        <v>400</v>
      </c>
      <c r="J38" s="157"/>
      <c r="L38" s="271"/>
      <c r="M38" s="272"/>
      <c r="N38" s="366"/>
      <c r="O38" s="272"/>
      <c r="P38" s="272"/>
      <c r="Q38" s="272"/>
      <c r="R38" s="273"/>
      <c r="X38" s="124"/>
    </row>
    <row r="39" spans="1:149" s="100" customFormat="1">
      <c r="A39"/>
      <c r="B39" s="131" t="s">
        <v>23</v>
      </c>
      <c r="C39" s="109">
        <f>H27</f>
        <v>1200</v>
      </c>
      <c r="D39" s="137"/>
      <c r="E39" s="139"/>
      <c r="F39" s="138">
        <f t="shared" si="0"/>
        <v>1200</v>
      </c>
      <c r="G39" s="109"/>
      <c r="H39" s="139">
        <f>F39-I39-J39</f>
        <v>400</v>
      </c>
      <c r="I39" s="156">
        <v>600</v>
      </c>
      <c r="J39" s="157">
        <v>200</v>
      </c>
      <c r="K39" s="12"/>
      <c r="L39" s="271"/>
      <c r="M39" s="272"/>
      <c r="N39" s="272"/>
      <c r="O39" s="272"/>
      <c r="P39" s="272"/>
      <c r="Q39" s="272"/>
      <c r="R39" s="273"/>
      <c r="S39"/>
      <c r="T39"/>
      <c r="U39"/>
      <c r="V39"/>
      <c r="W39"/>
      <c r="X3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</row>
    <row r="40" spans="1:149">
      <c r="B40" s="131" t="s">
        <v>37</v>
      </c>
      <c r="C40" s="109">
        <v>200</v>
      </c>
      <c r="D40" s="137"/>
      <c r="E40" s="139"/>
      <c r="F40" s="138">
        <f t="shared" si="0"/>
        <v>200</v>
      </c>
      <c r="G40" s="109"/>
      <c r="H40" s="139">
        <v>100</v>
      </c>
      <c r="I40" s="156">
        <f>F40-H40-J40</f>
        <v>50</v>
      </c>
      <c r="J40" s="157">
        <v>50</v>
      </c>
      <c r="L40" s="271"/>
      <c r="M40" s="272"/>
      <c r="N40" s="272"/>
      <c r="O40" s="272"/>
      <c r="P40" s="272"/>
      <c r="Q40" s="272"/>
      <c r="R40" s="273"/>
    </row>
    <row r="41" spans="1:149">
      <c r="B41" s="131" t="s">
        <v>20</v>
      </c>
      <c r="C41" s="109">
        <v>1000</v>
      </c>
      <c r="D41" s="159">
        <f>-C41</f>
        <v>-1000</v>
      </c>
      <c r="E41" s="139"/>
      <c r="F41" s="138">
        <f t="shared" si="0"/>
        <v>0</v>
      </c>
      <c r="G41" s="109"/>
      <c r="H41" s="139"/>
      <c r="I41" s="156"/>
      <c r="J41" s="157"/>
      <c r="L41" s="271"/>
      <c r="M41" s="272"/>
      <c r="N41" s="272"/>
      <c r="O41" s="272"/>
      <c r="P41" s="272"/>
      <c r="Q41" s="272"/>
      <c r="R41" s="273"/>
      <c r="V41" s="12"/>
      <c r="W41" s="12"/>
    </row>
    <row r="42" spans="1:149">
      <c r="B42" s="142" t="s">
        <v>21</v>
      </c>
      <c r="C42" s="143">
        <v>400</v>
      </c>
      <c r="D42" s="160">
        <f>-C42</f>
        <v>-400</v>
      </c>
      <c r="E42" s="146"/>
      <c r="F42" s="145">
        <f t="shared" si="0"/>
        <v>0</v>
      </c>
      <c r="G42" s="143"/>
      <c r="H42" s="146"/>
      <c r="I42" s="161"/>
      <c r="J42" s="162"/>
      <c r="L42" s="271"/>
      <c r="M42" s="272"/>
      <c r="N42" s="272"/>
      <c r="O42" s="272"/>
      <c r="P42" s="272"/>
      <c r="Q42" s="272"/>
      <c r="R42" s="273"/>
      <c r="X42" s="12"/>
    </row>
    <row r="43" spans="1:149">
      <c r="A43" s="12"/>
      <c r="B43" s="149" t="s">
        <v>38</v>
      </c>
      <c r="C43" s="150">
        <f>SUM(C35:C42)</f>
        <v>3300</v>
      </c>
      <c r="D43" s="163">
        <f t="shared" ref="D43:J43" si="2">SUM(D35:D42)</f>
        <v>-1400</v>
      </c>
      <c r="E43" s="153">
        <f t="shared" si="2"/>
        <v>2100</v>
      </c>
      <c r="F43" s="152">
        <f t="shared" si="2"/>
        <v>4000</v>
      </c>
      <c r="G43" s="150">
        <f t="shared" si="2"/>
        <v>450</v>
      </c>
      <c r="H43" s="153">
        <f t="shared" si="2"/>
        <v>1600</v>
      </c>
      <c r="I43" s="164">
        <f t="shared" si="2"/>
        <v>1450</v>
      </c>
      <c r="J43" s="165">
        <f t="shared" si="2"/>
        <v>500</v>
      </c>
      <c r="L43" s="271"/>
      <c r="M43" s="272"/>
      <c r="N43" s="272"/>
      <c r="O43" s="272"/>
      <c r="P43" s="272"/>
      <c r="Q43" s="272"/>
      <c r="R43" s="273"/>
    </row>
    <row r="44" spans="1:149" ht="15.75" thickBot="1">
      <c r="A44" s="12"/>
      <c r="B44" s="166" t="s">
        <v>45</v>
      </c>
      <c r="C44" s="117">
        <f>C34+C43</f>
        <v>5300</v>
      </c>
      <c r="D44" s="167">
        <f t="shared" ref="D44:J44" si="3">D34+D43</f>
        <v>-1400</v>
      </c>
      <c r="E44" s="168">
        <f t="shared" si="3"/>
        <v>2100</v>
      </c>
      <c r="F44" s="169">
        <f t="shared" si="3"/>
        <v>6000</v>
      </c>
      <c r="G44" s="117">
        <f t="shared" si="3"/>
        <v>950</v>
      </c>
      <c r="H44" s="168">
        <f t="shared" si="3"/>
        <v>3100</v>
      </c>
      <c r="I44" s="170">
        <f t="shared" si="3"/>
        <v>1450</v>
      </c>
      <c r="J44" s="171">
        <f t="shared" si="3"/>
        <v>500</v>
      </c>
      <c r="L44" s="271"/>
      <c r="M44" s="272"/>
      <c r="N44" s="272"/>
      <c r="O44" s="272"/>
      <c r="P44" s="272"/>
      <c r="Q44" s="272"/>
      <c r="R44" s="273"/>
    </row>
    <row r="45" spans="1:149">
      <c r="L45" s="271"/>
      <c r="M45" s="272"/>
      <c r="N45" s="272"/>
      <c r="O45" s="272"/>
      <c r="P45" s="272"/>
      <c r="Q45" s="272"/>
      <c r="R45" s="273"/>
    </row>
    <row r="46" spans="1:149" ht="15.75">
      <c r="B46" s="172" t="s">
        <v>49</v>
      </c>
      <c r="L46" s="271"/>
      <c r="M46" s="272"/>
      <c r="N46" s="272"/>
      <c r="O46" s="272"/>
      <c r="P46" s="272"/>
      <c r="Q46" s="272"/>
      <c r="R46" s="273"/>
    </row>
    <row r="47" spans="1:149">
      <c r="L47" s="271"/>
      <c r="M47" s="272"/>
      <c r="N47" s="272"/>
      <c r="O47" s="272"/>
      <c r="P47" s="272"/>
      <c r="Q47" s="272"/>
      <c r="R47" s="273"/>
    </row>
    <row r="48" spans="1:149" s="100" customFormat="1">
      <c r="A48"/>
      <c r="B48" s="121" t="s">
        <v>50</v>
      </c>
      <c r="C48" s="173" t="s">
        <v>59</v>
      </c>
      <c r="D48"/>
      <c r="E48"/>
      <c r="F48"/>
      <c r="G48"/>
      <c r="H48" s="174">
        <v>1000</v>
      </c>
      <c r="I48" s="123" t="s">
        <v>58</v>
      </c>
      <c r="J48"/>
      <c r="K48" s="12"/>
      <c r="L48" s="271"/>
      <c r="M48" s="272"/>
      <c r="N48" s="272"/>
      <c r="O48" s="272"/>
      <c r="P48" s="272"/>
      <c r="Q48" s="272"/>
      <c r="R48" s="273"/>
      <c r="S48" s="180"/>
      <c r="T48" s="68"/>
      <c r="U48"/>
      <c r="V48"/>
      <c r="W48"/>
      <c r="X48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</row>
    <row r="49" spans="1:149" s="100" customFormat="1">
      <c r="A49"/>
      <c r="B49" s="175"/>
      <c r="C49" s="173" t="s">
        <v>74</v>
      </c>
      <c r="D49" s="176"/>
      <c r="E49" s="176"/>
      <c r="F49" s="176"/>
      <c r="G49"/>
      <c r="H49" s="174">
        <v>10</v>
      </c>
      <c r="I49" s="123" t="s">
        <v>48</v>
      </c>
      <c r="J49"/>
      <c r="K49" s="12"/>
      <c r="L49" s="271"/>
      <c r="M49" s="272"/>
      <c r="N49" s="272"/>
      <c r="O49" s="272"/>
      <c r="P49" s="272"/>
      <c r="Q49" s="272"/>
      <c r="R49" s="273"/>
      <c r="S49"/>
      <c r="T49"/>
      <c r="U49" s="68"/>
      <c r="V49" s="12"/>
      <c r="W49"/>
      <c r="X49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</row>
    <row r="50" spans="1:149">
      <c r="L50" s="271"/>
      <c r="M50" s="272"/>
      <c r="N50" s="272"/>
      <c r="O50" s="272"/>
      <c r="P50" s="272"/>
      <c r="Q50" s="272"/>
      <c r="R50" s="273"/>
      <c r="S50" s="68"/>
      <c r="T50" s="68"/>
      <c r="U50" s="68"/>
      <c r="W50" s="12"/>
    </row>
    <row r="51" spans="1:149">
      <c r="B51" s="121" t="s">
        <v>78</v>
      </c>
      <c r="H51" s="174">
        <v>500</v>
      </c>
      <c r="I51" s="123" t="s">
        <v>24</v>
      </c>
      <c r="L51" s="271"/>
      <c r="M51" s="272"/>
      <c r="N51" s="272"/>
      <c r="O51" s="272"/>
      <c r="P51" s="272"/>
      <c r="Q51" s="272"/>
      <c r="R51" s="273"/>
      <c r="S51" s="68"/>
      <c r="T51" s="68"/>
      <c r="U51" s="68"/>
      <c r="W51" s="12"/>
      <c r="X51" s="12"/>
    </row>
    <row r="52" spans="1:149">
      <c r="L52" s="271"/>
      <c r="M52" s="272"/>
      <c r="N52" s="272"/>
      <c r="O52" s="272"/>
      <c r="P52" s="272"/>
      <c r="Q52" s="272"/>
      <c r="R52" s="273"/>
      <c r="S52" s="68"/>
      <c r="T52" s="68"/>
      <c r="X52" s="12"/>
    </row>
    <row r="53" spans="1:149">
      <c r="B53" s="177" t="s">
        <v>67</v>
      </c>
      <c r="L53" s="271"/>
      <c r="M53" s="272"/>
      <c r="N53" s="272"/>
      <c r="O53" s="272"/>
      <c r="P53" s="272"/>
      <c r="Q53" s="272"/>
      <c r="R53" s="273"/>
    </row>
    <row r="54" spans="1:149">
      <c r="B54" s="178" t="s">
        <v>73</v>
      </c>
      <c r="H54" s="174">
        <v>200</v>
      </c>
      <c r="I54" s="123" t="s">
        <v>68</v>
      </c>
      <c r="L54" s="271"/>
      <c r="M54" s="272"/>
      <c r="N54" s="272"/>
      <c r="O54" s="272"/>
      <c r="P54" s="272"/>
      <c r="Q54" s="272"/>
      <c r="R54" s="273"/>
    </row>
    <row r="55" spans="1:149">
      <c r="B55" s="178" t="s">
        <v>51</v>
      </c>
      <c r="H55" s="174">
        <v>150</v>
      </c>
      <c r="I55" s="123" t="s">
        <v>68</v>
      </c>
      <c r="L55" s="271"/>
      <c r="M55" s="272"/>
      <c r="N55" s="272"/>
      <c r="O55" s="272"/>
      <c r="P55" s="272"/>
      <c r="Q55" s="272"/>
      <c r="R55" s="273"/>
    </row>
    <row r="56" spans="1:149">
      <c r="B56" s="178" t="s">
        <v>60</v>
      </c>
      <c r="H56" s="174">
        <v>35</v>
      </c>
      <c r="I56" s="123" t="s">
        <v>72</v>
      </c>
      <c r="L56" s="271"/>
      <c r="M56" s="272"/>
      <c r="N56" s="272"/>
      <c r="O56" s="272"/>
      <c r="P56" s="272"/>
      <c r="Q56" s="272"/>
      <c r="R56" s="273"/>
    </row>
    <row r="57" spans="1:149">
      <c r="B57" s="178" t="s">
        <v>75</v>
      </c>
      <c r="L57" s="271"/>
      <c r="M57" s="272"/>
      <c r="N57" s="272"/>
      <c r="O57" s="272"/>
      <c r="P57" s="272"/>
      <c r="Q57" s="272"/>
      <c r="R57" s="273"/>
    </row>
    <row r="58" spans="1:149">
      <c r="B58" s="178" t="s">
        <v>76</v>
      </c>
      <c r="L58" s="271"/>
      <c r="M58" s="272"/>
      <c r="N58" s="272"/>
      <c r="O58" s="272"/>
      <c r="P58" s="272"/>
      <c r="Q58" s="272"/>
      <c r="R58" s="273"/>
    </row>
    <row r="59" spans="1:149">
      <c r="L59" s="274"/>
      <c r="M59" s="272"/>
      <c r="N59" s="272"/>
      <c r="O59" s="272"/>
      <c r="P59" s="272"/>
      <c r="Q59" s="272"/>
      <c r="R59" s="273"/>
    </row>
    <row r="60" spans="1:149">
      <c r="B60" s="121" t="s">
        <v>52</v>
      </c>
      <c r="H60" s="174">
        <v>10</v>
      </c>
      <c r="L60" s="274"/>
      <c r="M60" s="272"/>
      <c r="N60" s="272"/>
      <c r="O60" s="272"/>
      <c r="P60" s="272"/>
      <c r="Q60" s="272"/>
      <c r="R60" s="273"/>
      <c r="S60" s="180"/>
      <c r="T60" s="181"/>
    </row>
    <row r="61" spans="1:149">
      <c r="L61" s="274"/>
      <c r="M61" s="272"/>
      <c r="N61" s="272"/>
      <c r="O61" s="272"/>
      <c r="P61" s="272"/>
      <c r="Q61" s="272"/>
      <c r="R61" s="273"/>
    </row>
    <row r="62" spans="1:149">
      <c r="B62" s="121" t="s">
        <v>53</v>
      </c>
      <c r="L62" s="274"/>
      <c r="M62" s="272"/>
      <c r="N62" s="272"/>
      <c r="O62" s="272"/>
      <c r="P62" s="272"/>
      <c r="Q62" s="299"/>
      <c r="R62" s="300"/>
    </row>
    <row r="63" spans="1:149">
      <c r="B63" s="121"/>
      <c r="L63" s="274"/>
      <c r="M63" s="272"/>
      <c r="N63" s="272"/>
      <c r="O63" s="272"/>
      <c r="P63" s="272"/>
      <c r="Q63" s="272"/>
      <c r="R63" s="273"/>
    </row>
    <row r="64" spans="1:149">
      <c r="B64" s="121" t="s">
        <v>225</v>
      </c>
      <c r="L64" s="274"/>
      <c r="M64" s="272"/>
      <c r="N64" s="272"/>
      <c r="O64" s="272"/>
      <c r="P64" s="272"/>
      <c r="Q64" s="272"/>
      <c r="R64" s="273"/>
    </row>
    <row r="65" spans="2:20">
      <c r="B65" s="121"/>
      <c r="L65" s="274"/>
      <c r="M65" s="272"/>
      <c r="N65" s="272"/>
      <c r="O65" s="272"/>
      <c r="P65" s="272"/>
      <c r="Q65" s="272"/>
      <c r="R65" s="273"/>
    </row>
    <row r="66" spans="2:20">
      <c r="B66" s="121" t="s">
        <v>230</v>
      </c>
      <c r="H66" s="122">
        <v>600</v>
      </c>
      <c r="I66" s="123" t="s">
        <v>24</v>
      </c>
      <c r="J66" s="123"/>
      <c r="L66" s="274"/>
      <c r="M66" s="272"/>
      <c r="N66" s="272"/>
      <c r="O66" s="272"/>
      <c r="P66" s="272"/>
      <c r="Q66" s="272"/>
      <c r="R66" s="273"/>
    </row>
    <row r="67" spans="2:20">
      <c r="B67" s="121"/>
      <c r="H67" s="174"/>
      <c r="L67" s="274"/>
      <c r="M67" s="272"/>
      <c r="N67" s="272"/>
      <c r="O67" s="272"/>
      <c r="P67" s="272"/>
      <c r="Q67" s="272"/>
      <c r="R67" s="273"/>
    </row>
    <row r="68" spans="2:20">
      <c r="B68" s="177" t="s">
        <v>62</v>
      </c>
      <c r="L68" s="274"/>
      <c r="M68" s="272"/>
      <c r="N68" s="272"/>
      <c r="O68" s="272"/>
      <c r="P68" s="272"/>
      <c r="Q68" s="272"/>
      <c r="R68" s="273"/>
      <c r="S68" s="180"/>
      <c r="T68" s="68"/>
    </row>
    <row r="69" spans="2:20">
      <c r="B69" s="178" t="s">
        <v>61</v>
      </c>
      <c r="L69" s="271"/>
      <c r="M69" s="272"/>
      <c r="N69" s="272"/>
      <c r="O69" s="272"/>
      <c r="P69" s="272"/>
      <c r="Q69" s="272"/>
      <c r="R69" s="273"/>
      <c r="S69" s="180"/>
      <c r="T69" s="68"/>
    </row>
    <row r="70" spans="2:20">
      <c r="B70" s="179" t="s">
        <v>63</v>
      </c>
      <c r="H70" s="174">
        <v>100</v>
      </c>
      <c r="I70" t="s">
        <v>24</v>
      </c>
      <c r="L70" s="271"/>
      <c r="M70" s="272"/>
      <c r="N70" s="272"/>
      <c r="O70" s="272"/>
      <c r="P70" s="272"/>
      <c r="Q70" s="272"/>
      <c r="R70" s="273"/>
      <c r="S70" s="180"/>
      <c r="T70" s="68"/>
    </row>
    <row r="71" spans="2:20">
      <c r="B71" s="179"/>
      <c r="E71" s="174"/>
      <c r="L71" s="271"/>
      <c r="M71" s="272"/>
      <c r="N71" s="272"/>
      <c r="O71" s="272"/>
      <c r="P71" s="272"/>
      <c r="Q71" s="272"/>
      <c r="R71" s="273"/>
    </row>
    <row r="72" spans="2:20">
      <c r="B72" s="121" t="s">
        <v>54</v>
      </c>
      <c r="L72" s="271"/>
      <c r="M72" s="272"/>
      <c r="N72" s="272"/>
      <c r="O72" s="272"/>
      <c r="P72" s="272"/>
      <c r="Q72" s="272"/>
      <c r="R72" s="273"/>
    </row>
    <row r="73" spans="2:20">
      <c r="B73" s="121"/>
      <c r="L73" s="271"/>
      <c r="M73" s="272"/>
      <c r="N73" s="272"/>
      <c r="O73" s="272"/>
      <c r="P73" s="272"/>
      <c r="Q73" s="272"/>
      <c r="R73" s="273"/>
    </row>
    <row r="74" spans="2:20">
      <c r="B74" t="s">
        <v>55</v>
      </c>
      <c r="H74" s="174">
        <v>100</v>
      </c>
      <c r="I74" t="s">
        <v>24</v>
      </c>
      <c r="L74" s="271"/>
      <c r="M74" s="272"/>
      <c r="N74" s="272"/>
      <c r="O74" s="272"/>
      <c r="P74" s="272"/>
      <c r="Q74" s="272"/>
      <c r="R74" s="273"/>
      <c r="S74" s="180"/>
      <c r="T74" s="68"/>
    </row>
    <row r="75" spans="2:20">
      <c r="E75" s="174"/>
      <c r="L75" s="271"/>
      <c r="M75" s="272"/>
      <c r="N75" s="272"/>
      <c r="O75" s="272"/>
      <c r="P75" s="272"/>
      <c r="Q75" s="272"/>
      <c r="R75" s="273"/>
    </row>
    <row r="76" spans="2:20">
      <c r="B76" s="121" t="s">
        <v>71</v>
      </c>
      <c r="L76" s="271"/>
      <c r="M76" s="272"/>
      <c r="N76" s="272"/>
      <c r="O76" s="272"/>
      <c r="P76" s="272"/>
      <c r="Q76" s="272"/>
      <c r="R76" s="273"/>
      <c r="S76" s="180"/>
      <c r="T76" s="68"/>
    </row>
    <row r="77" spans="2:20">
      <c r="B77" t="s">
        <v>70</v>
      </c>
      <c r="E77" s="174"/>
      <c r="H77" s="174">
        <v>12</v>
      </c>
      <c r="L77" s="271"/>
      <c r="M77" s="272"/>
      <c r="N77" s="272"/>
      <c r="O77" s="272"/>
      <c r="P77" s="272"/>
      <c r="Q77" s="272"/>
      <c r="R77" s="273"/>
    </row>
    <row r="78" spans="2:20">
      <c r="E78" s="174"/>
      <c r="L78" s="271"/>
      <c r="M78" s="272"/>
      <c r="N78" s="272"/>
      <c r="O78" s="272"/>
      <c r="P78" s="272"/>
      <c r="Q78" s="272"/>
      <c r="R78" s="273"/>
    </row>
    <row r="79" spans="2:20">
      <c r="B79" t="s">
        <v>77</v>
      </c>
      <c r="H79" s="174">
        <v>250</v>
      </c>
      <c r="I79" t="s">
        <v>24</v>
      </c>
      <c r="L79" s="274"/>
      <c r="M79" s="272"/>
      <c r="N79" s="272"/>
      <c r="O79" s="272"/>
      <c r="P79" s="272"/>
      <c r="Q79" s="272"/>
      <c r="R79" s="273"/>
    </row>
    <row r="80" spans="2:20">
      <c r="E80" s="174"/>
      <c r="L80" s="274"/>
      <c r="M80" s="272"/>
      <c r="N80" s="272"/>
      <c r="O80" s="272"/>
      <c r="P80" s="272"/>
      <c r="Q80" s="272"/>
      <c r="R80" s="273"/>
      <c r="S80" s="180"/>
      <c r="T80" s="68"/>
    </row>
    <row r="81" spans="2:21">
      <c r="L81" s="271"/>
      <c r="M81" s="272"/>
      <c r="N81" s="272"/>
      <c r="O81" s="272"/>
      <c r="P81" s="272"/>
      <c r="Q81" s="272"/>
      <c r="R81" s="273"/>
    </row>
    <row r="82" spans="2:21" ht="16.5" thickBot="1">
      <c r="B82" s="37" t="s">
        <v>22</v>
      </c>
      <c r="L82" s="275"/>
      <c r="M82" s="276"/>
      <c r="N82" s="276"/>
      <c r="O82" s="276"/>
      <c r="P82" s="276"/>
      <c r="Q82" s="276"/>
      <c r="R82" s="277"/>
      <c r="S82" s="182"/>
      <c r="T82" s="181"/>
      <c r="U82" s="181"/>
    </row>
    <row r="83" spans="2:21" customFormat="1">
      <c r="B83" t="s">
        <v>43</v>
      </c>
    </row>
    <row r="84" spans="2:21" customFormat="1">
      <c r="B84" t="s">
        <v>65</v>
      </c>
      <c r="J84" s="180" t="s">
        <v>81</v>
      </c>
    </row>
    <row r="85" spans="2:21" customFormat="1">
      <c r="B85" t="s">
        <v>41</v>
      </c>
      <c r="J85" s="180" t="s">
        <v>82</v>
      </c>
    </row>
    <row r="86" spans="2:21" customFormat="1">
      <c r="B86" t="s">
        <v>42</v>
      </c>
      <c r="J86" s="180" t="s">
        <v>83</v>
      </c>
    </row>
    <row r="87" spans="2:21" customFormat="1"/>
    <row r="88" spans="2:21" customFormat="1"/>
    <row r="89" spans="2:21" customFormat="1"/>
    <row r="90" spans="2:21" customFormat="1"/>
    <row r="91" spans="2:21" customFormat="1"/>
    <row r="92" spans="2:21" customFormat="1"/>
    <row r="93" spans="2:21" customFormat="1"/>
    <row r="94" spans="2:21" customFormat="1"/>
    <row r="95" spans="2:21" customFormat="1"/>
    <row r="96" spans="2:21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</sheetData>
  <sheetProtection sheet="1" objects="1" scenarios="1" formatCells="0" formatColumns="0" formatRows="0" insertColumns="0" insertRows="0" sort="0" pivotTables="0"/>
  <mergeCells count="3">
    <mergeCell ref="B9:G9"/>
    <mergeCell ref="L34:Q34"/>
    <mergeCell ref="N37:N38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1298"/>
  <sheetViews>
    <sheetView showGridLines="0" workbookViewId="0">
      <selection activeCell="B2" sqref="B2"/>
    </sheetView>
  </sheetViews>
  <sheetFormatPr baseColWidth="10" defaultColWidth="11.42578125" defaultRowHeight="15"/>
  <cols>
    <col min="1" max="1" width="1.85546875" style="70" customWidth="1"/>
    <col min="2" max="2" width="36.140625" style="70" customWidth="1"/>
    <col min="3" max="3" width="13.42578125" style="70" customWidth="1"/>
    <col min="4" max="4" width="13.42578125" style="70" bestFit="1" customWidth="1"/>
    <col min="5" max="5" width="12.5703125" style="70" bestFit="1" customWidth="1"/>
    <col min="6" max="6" width="12.140625" style="70" customWidth="1"/>
    <col min="7" max="7" width="14.42578125" style="70" customWidth="1"/>
    <col min="8" max="8" width="8" style="70" customWidth="1"/>
    <col min="9" max="9" width="50.140625" style="196" customWidth="1"/>
    <col min="10" max="12" width="13.42578125" style="196" customWidth="1"/>
    <col min="13" max="13" width="12.5703125" style="196" customWidth="1"/>
    <col min="14" max="14" width="12.5703125" style="70" bestFit="1" customWidth="1"/>
    <col min="15" max="15" width="3.7109375" style="262" customWidth="1"/>
    <col min="16" max="93" width="11.42578125" style="70"/>
    <col min="94" max="16384" width="11.42578125" style="196"/>
  </cols>
  <sheetData>
    <row r="1" spans="2:22" customFormat="1" ht="5.25" customHeight="1" thickBot="1">
      <c r="V1" s="49"/>
    </row>
    <row r="2" spans="2:22" ht="19.5" thickBot="1">
      <c r="B2" s="2" t="s">
        <v>227</v>
      </c>
      <c r="C2" s="3"/>
      <c r="D2" s="3"/>
      <c r="E2" s="3"/>
      <c r="F2" s="197" t="s">
        <v>224</v>
      </c>
      <c r="I2" s="291" t="s">
        <v>229</v>
      </c>
      <c r="J2" s="301"/>
      <c r="K2" s="301"/>
      <c r="L2" s="301"/>
      <c r="M2" s="302"/>
    </row>
    <row r="3" spans="2:22">
      <c r="I3" s="268"/>
      <c r="J3" s="269"/>
      <c r="K3" s="269"/>
      <c r="L3" s="269"/>
      <c r="M3" s="270"/>
    </row>
    <row r="4" spans="2:22">
      <c r="B4" s="198" t="s">
        <v>84</v>
      </c>
      <c r="D4" s="199"/>
      <c r="E4" s="199"/>
      <c r="F4" s="200"/>
      <c r="G4" s="199"/>
      <c r="H4" s="199"/>
      <c r="I4" s="271"/>
      <c r="J4" s="272"/>
      <c r="K4" s="272"/>
      <c r="L4" s="297"/>
      <c r="M4" s="303"/>
      <c r="N4" s="263"/>
      <c r="O4" s="69"/>
    </row>
    <row r="5" spans="2:22" ht="15.75" thickBot="1">
      <c r="C5" s="201"/>
      <c r="D5" s="200"/>
      <c r="E5" s="200"/>
      <c r="F5" s="200"/>
      <c r="G5" s="200"/>
      <c r="H5" s="200"/>
      <c r="I5" s="271"/>
      <c r="J5" s="304"/>
      <c r="K5" s="304"/>
      <c r="L5" s="304"/>
      <c r="M5" s="273"/>
      <c r="N5" s="264"/>
    </row>
    <row r="6" spans="2:22" ht="15.75" thickBot="1">
      <c r="B6" s="367" t="s">
        <v>85</v>
      </c>
      <c r="C6" s="368"/>
      <c r="D6" s="202">
        <v>2024</v>
      </c>
      <c r="E6" s="203">
        <f>++D6+1</f>
        <v>2025</v>
      </c>
      <c r="F6" s="204">
        <f>+E6+1</f>
        <v>2026</v>
      </c>
      <c r="G6" s="200"/>
      <c r="H6" s="200"/>
      <c r="I6" s="271"/>
      <c r="J6" s="272"/>
      <c r="K6" s="272"/>
      <c r="L6" s="272"/>
      <c r="M6" s="273"/>
      <c r="N6" s="199"/>
    </row>
    <row r="7" spans="2:22">
      <c r="B7" s="205" t="s">
        <v>87</v>
      </c>
      <c r="C7" s="206"/>
      <c r="D7" s="207">
        <v>20000</v>
      </c>
      <c r="E7" s="208">
        <v>22000</v>
      </c>
      <c r="F7" s="209">
        <v>23000</v>
      </c>
      <c r="G7" s="210"/>
      <c r="H7" s="210"/>
      <c r="I7" s="271"/>
      <c r="J7" s="272"/>
      <c r="K7" s="272"/>
      <c r="L7" s="272"/>
      <c r="M7" s="273"/>
      <c r="N7" s="199"/>
    </row>
    <row r="8" spans="2:22">
      <c r="B8" s="211" t="s">
        <v>88</v>
      </c>
      <c r="C8" s="212"/>
      <c r="D8" s="207">
        <f>-0.2*D7</f>
        <v>-4000</v>
      </c>
      <c r="E8" s="208">
        <v>-4200</v>
      </c>
      <c r="F8" s="209">
        <f>-0.2*F7</f>
        <v>-4600</v>
      </c>
      <c r="G8" s="210"/>
      <c r="H8" s="210"/>
      <c r="I8" s="271"/>
      <c r="J8" s="272"/>
      <c r="K8" s="272"/>
      <c r="L8" s="272"/>
      <c r="M8" s="273"/>
      <c r="N8" s="199"/>
    </row>
    <row r="9" spans="2:22">
      <c r="B9" s="211" t="s">
        <v>89</v>
      </c>
      <c r="C9" s="212"/>
      <c r="D9" s="207">
        <f>-0.2*D7</f>
        <v>-4000</v>
      </c>
      <c r="E9" s="208">
        <f>+D9*1.03</f>
        <v>-4120</v>
      </c>
      <c r="F9" s="209">
        <f>+E9*1.02</f>
        <v>-4202.3999999999996</v>
      </c>
      <c r="G9" s="210"/>
      <c r="H9" s="210"/>
      <c r="I9" s="271"/>
      <c r="J9" s="272"/>
      <c r="K9" s="272"/>
      <c r="L9" s="272"/>
      <c r="M9" s="273"/>
      <c r="N9" s="265"/>
    </row>
    <row r="10" spans="2:22">
      <c r="B10" s="211" t="s">
        <v>20</v>
      </c>
      <c r="C10" s="212"/>
      <c r="D10" s="207">
        <v>-2500</v>
      </c>
      <c r="E10" s="208">
        <v>-2800</v>
      </c>
      <c r="F10" s="209">
        <v>-3100</v>
      </c>
      <c r="G10" s="210"/>
      <c r="H10" s="210"/>
      <c r="I10" s="271"/>
      <c r="J10" s="272"/>
      <c r="K10" s="272"/>
      <c r="L10" s="272"/>
      <c r="M10" s="273"/>
      <c r="N10" s="265"/>
    </row>
    <row r="11" spans="2:22">
      <c r="B11" s="213" t="s">
        <v>90</v>
      </c>
      <c r="C11" s="214"/>
      <c r="D11" s="215">
        <v>-2900</v>
      </c>
      <c r="E11" s="216">
        <v>-3000</v>
      </c>
      <c r="F11" s="217">
        <f>-3100+430</f>
        <v>-2670</v>
      </c>
      <c r="G11" s="210"/>
      <c r="H11" s="210"/>
      <c r="I11" s="271"/>
      <c r="J11" s="272"/>
      <c r="K11" s="272"/>
      <c r="L11" s="272"/>
      <c r="M11" s="273"/>
      <c r="N11" s="266"/>
    </row>
    <row r="12" spans="2:22">
      <c r="B12" s="218" t="s">
        <v>91</v>
      </c>
      <c r="C12" s="219"/>
      <c r="D12" s="220">
        <f>SUM(D7:D11)</f>
        <v>6600</v>
      </c>
      <c r="E12" s="221">
        <f>SUM(E7:E11)</f>
        <v>7880</v>
      </c>
      <c r="F12" s="222">
        <f>SUM(F7:F11)</f>
        <v>8427.6</v>
      </c>
      <c r="G12" s="210"/>
      <c r="H12" s="210"/>
      <c r="I12" s="271"/>
      <c r="J12" s="272"/>
      <c r="K12" s="272"/>
      <c r="L12" s="272"/>
      <c r="M12" s="273"/>
      <c r="N12" s="266"/>
    </row>
    <row r="13" spans="2:22">
      <c r="B13" s="213" t="s">
        <v>93</v>
      </c>
      <c r="C13" s="214"/>
      <c r="D13" s="215">
        <v>-695.75</v>
      </c>
      <c r="E13" s="216">
        <v>-695.75</v>
      </c>
      <c r="F13" s="217">
        <v>-695.75</v>
      </c>
      <c r="G13" s="210"/>
      <c r="H13" s="210"/>
      <c r="I13" s="271"/>
      <c r="J13" s="272"/>
      <c r="K13" s="272"/>
      <c r="L13" s="272"/>
      <c r="M13" s="273"/>
      <c r="N13" s="266"/>
    </row>
    <row r="14" spans="2:22">
      <c r="B14" s="218" t="s">
        <v>95</v>
      </c>
      <c r="C14" s="219"/>
      <c r="D14" s="223">
        <f>+D13+D12</f>
        <v>5904.25</v>
      </c>
      <c r="E14" s="224">
        <f t="shared" ref="E14:F14" si="0">+E13+E12</f>
        <v>7184.25</v>
      </c>
      <c r="F14" s="225">
        <f t="shared" si="0"/>
        <v>7731.85</v>
      </c>
      <c r="G14" s="210"/>
      <c r="H14" s="210"/>
      <c r="I14" s="271"/>
      <c r="J14" s="272"/>
      <c r="K14" s="272"/>
      <c r="L14" s="272"/>
      <c r="M14" s="273"/>
      <c r="N14" s="266"/>
    </row>
    <row r="15" spans="2:22">
      <c r="B15" s="213" t="s">
        <v>97</v>
      </c>
      <c r="C15" s="214"/>
      <c r="D15" s="226">
        <f>-D14*$F$37</f>
        <v>-1357.9775</v>
      </c>
      <c r="E15" s="227">
        <f>-E14*$F$37</f>
        <v>-1652.3775000000001</v>
      </c>
      <c r="F15" s="228">
        <f>-F14*$F$37</f>
        <v>-1778.3255000000001</v>
      </c>
      <c r="G15" s="210"/>
      <c r="H15" s="210"/>
      <c r="I15" s="271"/>
      <c r="J15" s="272"/>
      <c r="K15" s="272"/>
      <c r="L15" s="272"/>
      <c r="M15" s="273"/>
      <c r="N15" s="266"/>
    </row>
    <row r="16" spans="2:22" ht="15.75" thickBot="1">
      <c r="B16" s="229" t="s">
        <v>86</v>
      </c>
      <c r="C16" s="230"/>
      <c r="D16" s="231">
        <f>+D15+D14</f>
        <v>4546.2725</v>
      </c>
      <c r="E16" s="232">
        <f t="shared" ref="E16:F16" si="1">+E15+E14</f>
        <v>5531.8724999999995</v>
      </c>
      <c r="F16" s="233">
        <f t="shared" si="1"/>
        <v>5953.5245000000004</v>
      </c>
      <c r="G16" s="210"/>
      <c r="H16" s="210"/>
      <c r="I16" s="271"/>
      <c r="J16" s="272"/>
      <c r="K16" s="272"/>
      <c r="L16" s="272"/>
      <c r="M16" s="273"/>
      <c r="N16" s="266"/>
    </row>
    <row r="17" spans="2:15">
      <c r="C17" s="201"/>
      <c r="D17" s="210"/>
      <c r="E17" s="210"/>
      <c r="F17" s="210"/>
      <c r="G17" s="210"/>
      <c r="H17" s="210"/>
      <c r="I17" s="271"/>
      <c r="J17" s="272"/>
      <c r="K17" s="272"/>
      <c r="L17" s="272"/>
      <c r="M17" s="273"/>
      <c r="N17" s="266"/>
    </row>
    <row r="18" spans="2:15">
      <c r="B18" s="12"/>
      <c r="C18" s="201"/>
      <c r="D18" s="210"/>
      <c r="E18" s="210"/>
      <c r="F18" s="210"/>
      <c r="G18" s="210"/>
      <c r="H18" s="210"/>
      <c r="I18" s="271"/>
      <c r="J18" s="272"/>
      <c r="K18" s="272"/>
      <c r="L18" s="272"/>
      <c r="M18" s="273"/>
      <c r="N18" s="200"/>
    </row>
    <row r="19" spans="2:15">
      <c r="B19" s="234" t="s">
        <v>98</v>
      </c>
      <c r="D19" s="210"/>
      <c r="E19" s="210"/>
      <c r="F19" s="210"/>
      <c r="G19" s="210"/>
      <c r="H19" s="210"/>
      <c r="I19" s="271"/>
      <c r="J19" s="272"/>
      <c r="K19" s="272"/>
      <c r="L19" s="272"/>
      <c r="M19" s="273"/>
    </row>
    <row r="20" spans="2:15" ht="15.75" thickBot="1">
      <c r="B20" s="234" t="s">
        <v>99</v>
      </c>
      <c r="D20" s="210"/>
      <c r="E20" s="210"/>
      <c r="F20" s="210"/>
      <c r="G20" s="210"/>
      <c r="H20" s="210"/>
      <c r="I20" s="271"/>
      <c r="J20" s="272"/>
      <c r="K20" s="272"/>
      <c r="L20" s="272"/>
      <c r="M20" s="273"/>
      <c r="N20" s="263"/>
      <c r="O20" s="69"/>
    </row>
    <row r="21" spans="2:15" ht="15.75" thickBot="1">
      <c r="D21" s="235">
        <v>2024</v>
      </c>
      <c r="E21" s="203">
        <f>++D21+1</f>
        <v>2025</v>
      </c>
      <c r="F21" s="204">
        <f>+E21+1</f>
        <v>2026</v>
      </c>
      <c r="G21" s="210"/>
      <c r="H21" s="210"/>
      <c r="I21" s="271"/>
      <c r="J21" s="272"/>
      <c r="K21" s="272"/>
      <c r="L21" s="272"/>
      <c r="M21" s="273"/>
    </row>
    <row r="22" spans="2:15" ht="15.75" thickBot="1">
      <c r="D22" s="236">
        <v>1000</v>
      </c>
      <c r="E22" s="237">
        <v>3000</v>
      </c>
      <c r="F22" s="238">
        <v>3300</v>
      </c>
      <c r="G22" s="210"/>
      <c r="H22" s="210"/>
      <c r="I22" s="305"/>
      <c r="J22" s="272"/>
      <c r="K22" s="272"/>
      <c r="L22" s="272"/>
      <c r="M22" s="273"/>
    </row>
    <row r="23" spans="2:15">
      <c r="D23" s="210"/>
      <c r="E23" s="210"/>
      <c r="F23" s="210"/>
      <c r="G23" s="210"/>
      <c r="H23" s="210"/>
      <c r="I23" s="305"/>
      <c r="J23" s="272"/>
      <c r="K23" s="272"/>
      <c r="L23" s="272"/>
      <c r="M23" s="273"/>
    </row>
    <row r="24" spans="2:15" ht="15.75" thickBot="1">
      <c r="C24" s="210"/>
      <c r="D24" s="210"/>
      <c r="E24" s="210"/>
      <c r="F24" s="210"/>
      <c r="I24" s="305"/>
      <c r="J24" s="272"/>
      <c r="K24" s="272"/>
      <c r="L24" s="272"/>
      <c r="M24" s="273"/>
    </row>
    <row r="25" spans="2:15">
      <c r="C25" s="239" t="s">
        <v>100</v>
      </c>
      <c r="D25" s="369" t="s">
        <v>101</v>
      </c>
      <c r="E25" s="370"/>
      <c r="F25" s="371"/>
      <c r="I25" s="305"/>
      <c r="J25" s="272"/>
      <c r="K25" s="272"/>
      <c r="L25" s="272"/>
      <c r="M25" s="273"/>
    </row>
    <row r="26" spans="2:15" ht="15.75" thickBot="1">
      <c r="B26" s="240"/>
      <c r="C26" s="241">
        <v>2023</v>
      </c>
      <c r="D26" s="242">
        <v>2024</v>
      </c>
      <c r="E26" s="243">
        <f>++D26+1</f>
        <v>2025</v>
      </c>
      <c r="F26" s="244">
        <f>+E26+1</f>
        <v>2026</v>
      </c>
      <c r="I26" s="305"/>
      <c r="J26" s="272"/>
      <c r="K26" s="272"/>
      <c r="L26" s="272"/>
      <c r="M26" s="273"/>
    </row>
    <row r="27" spans="2:15">
      <c r="B27" s="245" t="s">
        <v>92</v>
      </c>
      <c r="C27" s="246">
        <v>20000</v>
      </c>
      <c r="D27" s="247">
        <f>+C27*1.08</f>
        <v>21600</v>
      </c>
      <c r="E27" s="248">
        <f>+D27*1.03</f>
        <v>22248</v>
      </c>
      <c r="F27" s="249">
        <f>+E27*1.03</f>
        <v>22915.440000000002</v>
      </c>
      <c r="I27" s="271"/>
      <c r="J27" s="272"/>
      <c r="K27" s="272"/>
      <c r="L27" s="272"/>
      <c r="M27" s="273"/>
    </row>
    <row r="28" spans="2:15">
      <c r="B28" s="250" t="s">
        <v>94</v>
      </c>
      <c r="C28" s="246">
        <v>21000</v>
      </c>
      <c r="D28" s="247">
        <f>+C28*1.08</f>
        <v>22680</v>
      </c>
      <c r="E28" s="248">
        <f t="shared" ref="E28:F30" si="2">+D28*1.03</f>
        <v>23360.400000000001</v>
      </c>
      <c r="F28" s="249">
        <f t="shared" si="2"/>
        <v>24061.212000000003</v>
      </c>
      <c r="I28" s="271"/>
      <c r="J28" s="272"/>
      <c r="K28" s="272"/>
      <c r="L28" s="272"/>
      <c r="M28" s="273"/>
    </row>
    <row r="29" spans="2:15">
      <c r="B29" s="250" t="s">
        <v>96</v>
      </c>
      <c r="C29" s="246">
        <v>6700</v>
      </c>
      <c r="D29" s="247">
        <f>+C29*1.08</f>
        <v>7236.0000000000009</v>
      </c>
      <c r="E29" s="248">
        <f t="shared" si="2"/>
        <v>7453.0800000000008</v>
      </c>
      <c r="F29" s="249">
        <f t="shared" si="2"/>
        <v>7676.6724000000013</v>
      </c>
      <c r="I29" s="271"/>
      <c r="J29" s="272"/>
      <c r="K29" s="272"/>
      <c r="L29" s="272"/>
      <c r="M29" s="273"/>
    </row>
    <row r="30" spans="2:15" ht="15.75" thickBot="1">
      <c r="B30" s="251" t="s">
        <v>102</v>
      </c>
      <c r="C30" s="252">
        <v>17500</v>
      </c>
      <c r="D30" s="253">
        <f>+C30*1.08</f>
        <v>18900</v>
      </c>
      <c r="E30" s="254">
        <f t="shared" si="2"/>
        <v>19467</v>
      </c>
      <c r="F30" s="255">
        <f t="shared" si="2"/>
        <v>20051.010000000002</v>
      </c>
      <c r="I30" s="271"/>
      <c r="J30" s="272"/>
      <c r="K30" s="272"/>
      <c r="L30" s="272"/>
      <c r="M30" s="273"/>
    </row>
    <row r="31" spans="2:15">
      <c r="B31" s="240"/>
      <c r="C31" s="256"/>
      <c r="D31" s="257"/>
      <c r="E31" s="257"/>
      <c r="F31" s="257"/>
      <c r="I31" s="271"/>
      <c r="J31" s="272"/>
      <c r="K31" s="272"/>
      <c r="L31" s="272"/>
      <c r="M31" s="273"/>
    </row>
    <row r="32" spans="2:15">
      <c r="B32" s="12" t="s">
        <v>103</v>
      </c>
      <c r="I32" s="271"/>
      <c r="J32" s="304"/>
      <c r="K32" s="304"/>
      <c r="L32" s="304"/>
      <c r="M32" s="306"/>
      <c r="N32" s="263"/>
      <c r="O32" s="69"/>
    </row>
    <row r="33" spans="2:15">
      <c r="B33" s="234" t="s">
        <v>104</v>
      </c>
      <c r="F33" s="258">
        <v>0.05</v>
      </c>
      <c r="G33" s="70" t="s">
        <v>105</v>
      </c>
      <c r="I33" s="271"/>
      <c r="J33" s="272"/>
      <c r="K33" s="272"/>
      <c r="L33" s="272"/>
      <c r="M33" s="273"/>
    </row>
    <row r="34" spans="2:15">
      <c r="B34" s="234" t="s">
        <v>106</v>
      </c>
      <c r="F34" s="258">
        <v>9.5000000000000001E-2</v>
      </c>
      <c r="I34" s="271"/>
      <c r="J34" s="272"/>
      <c r="K34" s="272"/>
      <c r="L34" s="272"/>
      <c r="M34" s="273"/>
    </row>
    <row r="35" spans="2:15">
      <c r="B35" s="234" t="s">
        <v>107</v>
      </c>
      <c r="F35" s="258">
        <v>2.5000000000000001E-2</v>
      </c>
      <c r="G35" s="70" t="s">
        <v>105</v>
      </c>
      <c r="I35" s="271"/>
      <c r="J35" s="272"/>
      <c r="K35" s="272"/>
      <c r="L35" s="272"/>
      <c r="M35" s="273"/>
    </row>
    <row r="36" spans="2:15">
      <c r="B36" s="234" t="s">
        <v>108</v>
      </c>
      <c r="F36" s="70">
        <v>1.1499999999999999</v>
      </c>
      <c r="I36" s="271"/>
      <c r="J36" s="272"/>
      <c r="K36" s="272"/>
      <c r="L36" s="272"/>
      <c r="M36" s="273"/>
    </row>
    <row r="37" spans="2:15">
      <c r="B37" s="259" t="s">
        <v>109</v>
      </c>
      <c r="F37" s="258">
        <v>0.23</v>
      </c>
      <c r="I37" s="271"/>
      <c r="J37" s="272"/>
      <c r="K37" s="272"/>
      <c r="L37" s="272"/>
      <c r="M37" s="273"/>
    </row>
    <row r="38" spans="2:15">
      <c r="B38" s="234" t="s">
        <v>110</v>
      </c>
      <c r="F38" s="70">
        <v>0.6</v>
      </c>
      <c r="I38" s="274"/>
      <c r="J38" s="272"/>
      <c r="K38" s="272"/>
      <c r="L38" s="272"/>
      <c r="M38" s="273"/>
    </row>
    <row r="39" spans="2:15" ht="15.75" thickBot="1">
      <c r="B39" s="234" t="s">
        <v>111</v>
      </c>
      <c r="F39" s="210">
        <v>2500</v>
      </c>
      <c r="G39" t="s">
        <v>112</v>
      </c>
      <c r="H39"/>
      <c r="I39" s="275"/>
      <c r="J39" s="276"/>
      <c r="K39" s="276"/>
      <c r="L39" s="276"/>
      <c r="M39" s="277"/>
    </row>
    <row r="40" spans="2:15" s="70" customFormat="1">
      <c r="B40" t="s">
        <v>113</v>
      </c>
      <c r="F40" s="258">
        <v>1.4999999999999999E-2</v>
      </c>
      <c r="G40" s="70" t="s">
        <v>105</v>
      </c>
      <c r="O40" s="262"/>
    </row>
    <row r="41" spans="2:15" s="70" customFormat="1">
      <c r="G41" s="258"/>
      <c r="H41" s="258"/>
      <c r="O41" s="262"/>
    </row>
    <row r="42" spans="2:15" s="70" customFormat="1">
      <c r="G42" s="258"/>
      <c r="H42" s="258"/>
      <c r="N42" s="182"/>
      <c r="O42" s="267"/>
    </row>
    <row r="43" spans="2:15" s="70" customFormat="1">
      <c r="B43" s="104" t="s">
        <v>22</v>
      </c>
      <c r="O43" s="262"/>
    </row>
    <row r="44" spans="2:15" s="70" customFormat="1">
      <c r="B44" t="s">
        <v>226</v>
      </c>
      <c r="C44" s="260"/>
      <c r="D44" s="260"/>
      <c r="O44" s="262"/>
    </row>
    <row r="45" spans="2:15" s="70" customFormat="1">
      <c r="B45" t="s">
        <v>114</v>
      </c>
      <c r="O45" s="262"/>
    </row>
    <row r="46" spans="2:15" s="70" customFormat="1">
      <c r="B46" s="261"/>
      <c r="O46" s="262"/>
    </row>
    <row r="47" spans="2:15" s="70" customFormat="1">
      <c r="B47" s="260"/>
      <c r="C47" s="260"/>
      <c r="D47" s="260"/>
      <c r="E47" s="260"/>
      <c r="F47" s="260"/>
      <c r="O47" s="262"/>
    </row>
    <row r="48" spans="2:15" s="70" customFormat="1">
      <c r="B48" s="260"/>
      <c r="C48" s="260"/>
      <c r="D48" s="260"/>
      <c r="E48" s="260"/>
      <c r="F48" s="260"/>
      <c r="O48" s="262"/>
    </row>
    <row r="49" spans="2:15" s="70" customFormat="1">
      <c r="B49"/>
      <c r="O49" s="262"/>
    </row>
    <row r="50" spans="2:15" s="70" customFormat="1">
      <c r="O50" s="262"/>
    </row>
    <row r="51" spans="2:15" s="70" customFormat="1">
      <c r="B51" s="261"/>
      <c r="C51" s="260"/>
      <c r="D51" s="260"/>
      <c r="E51" s="260"/>
      <c r="F51" s="260"/>
      <c r="G51" s="260"/>
      <c r="H51" s="260"/>
      <c r="O51" s="262"/>
    </row>
    <row r="52" spans="2:15" s="70" customFormat="1">
      <c r="B52" s="260"/>
      <c r="C52" s="260"/>
      <c r="D52" s="260"/>
      <c r="E52" s="260"/>
      <c r="F52" s="260"/>
      <c r="G52" s="260"/>
      <c r="H52" s="260"/>
      <c r="O52" s="262"/>
    </row>
    <row r="53" spans="2:15" s="70" customFormat="1">
      <c r="O53" s="262"/>
    </row>
    <row r="54" spans="2:15" s="70" customFormat="1">
      <c r="B54"/>
      <c r="O54" s="262"/>
    </row>
    <row r="55" spans="2:15" s="70" customFormat="1">
      <c r="B55"/>
      <c r="O55" s="262"/>
    </row>
    <row r="56" spans="2:15" s="70" customFormat="1">
      <c r="O56" s="262"/>
    </row>
    <row r="57" spans="2:15" s="70" customFormat="1">
      <c r="O57" s="262"/>
    </row>
    <row r="58" spans="2:15" s="70" customFormat="1">
      <c r="O58" s="262"/>
    </row>
    <row r="59" spans="2:15" s="70" customFormat="1">
      <c r="O59" s="262"/>
    </row>
    <row r="60" spans="2:15" s="70" customFormat="1">
      <c r="O60" s="262"/>
    </row>
    <row r="61" spans="2:15" s="70" customFormat="1">
      <c r="O61" s="262"/>
    </row>
    <row r="62" spans="2:15" s="70" customFormat="1">
      <c r="O62" s="262"/>
    </row>
    <row r="63" spans="2:15" s="70" customFormat="1">
      <c r="O63" s="262"/>
    </row>
    <row r="64" spans="2:15" s="70" customFormat="1">
      <c r="O64" s="262"/>
    </row>
    <row r="65" spans="15:15" s="70" customFormat="1">
      <c r="O65" s="262"/>
    </row>
    <row r="66" spans="15:15" s="70" customFormat="1">
      <c r="O66" s="262"/>
    </row>
    <row r="67" spans="15:15" s="70" customFormat="1">
      <c r="O67" s="262"/>
    </row>
    <row r="68" spans="15:15" s="70" customFormat="1">
      <c r="O68" s="262"/>
    </row>
    <row r="69" spans="15:15" s="70" customFormat="1">
      <c r="O69" s="262"/>
    </row>
    <row r="70" spans="15:15" s="70" customFormat="1">
      <c r="O70" s="262"/>
    </row>
    <row r="71" spans="15:15" s="70" customFormat="1">
      <c r="O71" s="262"/>
    </row>
    <row r="72" spans="15:15" s="70" customFormat="1">
      <c r="O72" s="262"/>
    </row>
    <row r="73" spans="15:15" s="70" customFormat="1">
      <c r="O73" s="262"/>
    </row>
    <row r="74" spans="15:15" s="70" customFormat="1">
      <c r="O74" s="262"/>
    </row>
    <row r="75" spans="15:15" s="70" customFormat="1">
      <c r="O75" s="262"/>
    </row>
    <row r="76" spans="15:15" s="70" customFormat="1">
      <c r="O76" s="262"/>
    </row>
    <row r="77" spans="15:15" s="70" customFormat="1">
      <c r="O77" s="262"/>
    </row>
    <row r="78" spans="15:15" s="70" customFormat="1">
      <c r="O78" s="262"/>
    </row>
    <row r="79" spans="15:15" s="70" customFormat="1">
      <c r="O79" s="262"/>
    </row>
    <row r="80" spans="15:15" s="70" customFormat="1">
      <c r="O80" s="262"/>
    </row>
    <row r="81" spans="15:15" s="70" customFormat="1">
      <c r="O81" s="262"/>
    </row>
    <row r="82" spans="15:15" s="70" customFormat="1">
      <c r="O82" s="262"/>
    </row>
    <row r="83" spans="15:15" s="70" customFormat="1">
      <c r="O83" s="262"/>
    </row>
    <row r="84" spans="15:15" s="70" customFormat="1">
      <c r="O84" s="262"/>
    </row>
    <row r="85" spans="15:15" s="70" customFormat="1">
      <c r="O85" s="262"/>
    </row>
    <row r="86" spans="15:15" s="70" customFormat="1">
      <c r="O86" s="262"/>
    </row>
    <row r="87" spans="15:15" s="70" customFormat="1">
      <c r="O87" s="262"/>
    </row>
    <row r="88" spans="15:15" s="70" customFormat="1">
      <c r="O88" s="262"/>
    </row>
    <row r="89" spans="15:15" s="70" customFormat="1">
      <c r="O89" s="262"/>
    </row>
    <row r="90" spans="15:15" s="70" customFormat="1">
      <c r="O90" s="262"/>
    </row>
    <row r="91" spans="15:15" s="70" customFormat="1">
      <c r="O91" s="262"/>
    </row>
    <row r="92" spans="15:15" s="70" customFormat="1">
      <c r="O92" s="262"/>
    </row>
    <row r="93" spans="15:15" s="70" customFormat="1">
      <c r="O93" s="262"/>
    </row>
    <row r="94" spans="15:15" s="70" customFormat="1">
      <c r="O94" s="262"/>
    </row>
    <row r="95" spans="15:15" s="70" customFormat="1">
      <c r="O95" s="262"/>
    </row>
    <row r="96" spans="15:15" s="70" customFormat="1">
      <c r="O96" s="262"/>
    </row>
    <row r="97" spans="15:15" s="70" customFormat="1">
      <c r="O97" s="262"/>
    </row>
    <row r="98" spans="15:15" s="70" customFormat="1">
      <c r="O98" s="262"/>
    </row>
    <row r="99" spans="15:15" s="70" customFormat="1">
      <c r="O99" s="262"/>
    </row>
    <row r="100" spans="15:15" s="70" customFormat="1">
      <c r="O100" s="262"/>
    </row>
    <row r="101" spans="15:15" s="70" customFormat="1">
      <c r="O101" s="262"/>
    </row>
    <row r="102" spans="15:15" s="70" customFormat="1">
      <c r="O102" s="262"/>
    </row>
    <row r="103" spans="15:15" s="70" customFormat="1">
      <c r="O103" s="262"/>
    </row>
    <row r="104" spans="15:15" s="70" customFormat="1">
      <c r="O104" s="262"/>
    </row>
    <row r="105" spans="15:15" s="70" customFormat="1">
      <c r="O105" s="262"/>
    </row>
    <row r="106" spans="15:15" s="70" customFormat="1">
      <c r="O106" s="262"/>
    </row>
    <row r="107" spans="15:15" s="70" customFormat="1">
      <c r="O107" s="262"/>
    </row>
    <row r="108" spans="15:15" s="70" customFormat="1">
      <c r="O108" s="262"/>
    </row>
    <row r="109" spans="15:15" s="70" customFormat="1">
      <c r="O109" s="262"/>
    </row>
    <row r="110" spans="15:15" s="70" customFormat="1">
      <c r="O110" s="262"/>
    </row>
    <row r="111" spans="15:15" s="70" customFormat="1">
      <c r="O111" s="262"/>
    </row>
    <row r="112" spans="15:15" s="70" customFormat="1">
      <c r="O112" s="262"/>
    </row>
    <row r="113" spans="15:15" s="70" customFormat="1">
      <c r="O113" s="262"/>
    </row>
    <row r="114" spans="15:15" s="70" customFormat="1">
      <c r="O114" s="262"/>
    </row>
    <row r="115" spans="15:15" s="70" customFormat="1">
      <c r="O115" s="262"/>
    </row>
    <row r="116" spans="15:15" s="70" customFormat="1">
      <c r="O116" s="262"/>
    </row>
    <row r="117" spans="15:15" s="70" customFormat="1">
      <c r="O117" s="262"/>
    </row>
    <row r="118" spans="15:15" s="70" customFormat="1">
      <c r="O118" s="262"/>
    </row>
    <row r="119" spans="15:15" s="70" customFormat="1">
      <c r="O119" s="262"/>
    </row>
    <row r="120" spans="15:15" s="70" customFormat="1">
      <c r="O120" s="262"/>
    </row>
    <row r="121" spans="15:15" s="70" customFormat="1">
      <c r="O121" s="262"/>
    </row>
    <row r="122" spans="15:15" s="70" customFormat="1">
      <c r="O122" s="262"/>
    </row>
    <row r="123" spans="15:15" s="70" customFormat="1">
      <c r="O123" s="262"/>
    </row>
    <row r="124" spans="15:15" s="70" customFormat="1">
      <c r="O124" s="262"/>
    </row>
    <row r="125" spans="15:15" s="70" customFormat="1">
      <c r="O125" s="262"/>
    </row>
    <row r="126" spans="15:15" s="70" customFormat="1">
      <c r="O126" s="262"/>
    </row>
    <row r="127" spans="15:15" s="70" customFormat="1">
      <c r="O127" s="262"/>
    </row>
    <row r="128" spans="15:15" s="70" customFormat="1">
      <c r="O128" s="262"/>
    </row>
    <row r="129" spans="15:15" s="70" customFormat="1">
      <c r="O129" s="262"/>
    </row>
    <row r="130" spans="15:15" s="70" customFormat="1">
      <c r="O130" s="262"/>
    </row>
    <row r="131" spans="15:15" s="70" customFormat="1">
      <c r="O131" s="262"/>
    </row>
    <row r="132" spans="15:15" s="70" customFormat="1">
      <c r="O132" s="262"/>
    </row>
    <row r="133" spans="15:15" s="70" customFormat="1">
      <c r="O133" s="262"/>
    </row>
    <row r="134" spans="15:15" s="70" customFormat="1">
      <c r="O134" s="262"/>
    </row>
    <row r="135" spans="15:15" s="70" customFormat="1">
      <c r="O135" s="262"/>
    </row>
    <row r="136" spans="15:15" s="70" customFormat="1">
      <c r="O136" s="262"/>
    </row>
    <row r="137" spans="15:15" s="70" customFormat="1">
      <c r="O137" s="262"/>
    </row>
    <row r="138" spans="15:15" s="70" customFormat="1">
      <c r="O138" s="262"/>
    </row>
    <row r="139" spans="15:15" s="70" customFormat="1">
      <c r="O139" s="262"/>
    </row>
    <row r="140" spans="15:15" s="70" customFormat="1">
      <c r="O140" s="262"/>
    </row>
    <row r="141" spans="15:15" s="70" customFormat="1">
      <c r="O141" s="262"/>
    </row>
    <row r="142" spans="15:15" s="70" customFormat="1">
      <c r="O142" s="262"/>
    </row>
    <row r="143" spans="15:15" s="70" customFormat="1">
      <c r="O143" s="262"/>
    </row>
    <row r="144" spans="15:15" s="70" customFormat="1">
      <c r="O144" s="262"/>
    </row>
    <row r="145" spans="15:15" s="70" customFormat="1">
      <c r="O145" s="262"/>
    </row>
    <row r="146" spans="15:15" s="70" customFormat="1">
      <c r="O146" s="262"/>
    </row>
    <row r="147" spans="15:15" s="70" customFormat="1">
      <c r="O147" s="262"/>
    </row>
    <row r="148" spans="15:15" s="70" customFormat="1">
      <c r="O148" s="262"/>
    </row>
    <row r="149" spans="15:15" s="70" customFormat="1">
      <c r="O149" s="262"/>
    </row>
    <row r="150" spans="15:15" s="70" customFormat="1">
      <c r="O150" s="262"/>
    </row>
    <row r="151" spans="15:15" s="70" customFormat="1">
      <c r="O151" s="262"/>
    </row>
    <row r="152" spans="15:15" s="70" customFormat="1">
      <c r="O152" s="262"/>
    </row>
    <row r="153" spans="15:15" s="70" customFormat="1">
      <c r="O153" s="262"/>
    </row>
    <row r="154" spans="15:15" s="70" customFormat="1">
      <c r="O154" s="262"/>
    </row>
    <row r="155" spans="15:15" s="70" customFormat="1">
      <c r="O155" s="262"/>
    </row>
    <row r="156" spans="15:15" s="70" customFormat="1">
      <c r="O156" s="262"/>
    </row>
    <row r="157" spans="15:15" s="70" customFormat="1">
      <c r="O157" s="262"/>
    </row>
    <row r="158" spans="15:15" s="70" customFormat="1">
      <c r="O158" s="262"/>
    </row>
    <row r="159" spans="15:15" s="70" customFormat="1">
      <c r="O159" s="262"/>
    </row>
    <row r="160" spans="15:15" s="70" customFormat="1">
      <c r="O160" s="262"/>
    </row>
    <row r="161" spans="15:15" s="70" customFormat="1">
      <c r="O161" s="262"/>
    </row>
    <row r="162" spans="15:15" s="70" customFormat="1">
      <c r="O162" s="262"/>
    </row>
    <row r="163" spans="15:15" s="70" customFormat="1">
      <c r="O163" s="262"/>
    </row>
    <row r="164" spans="15:15" s="70" customFormat="1">
      <c r="O164" s="262"/>
    </row>
    <row r="165" spans="15:15" s="70" customFormat="1">
      <c r="O165" s="262"/>
    </row>
    <row r="166" spans="15:15" s="70" customFormat="1">
      <c r="O166" s="262"/>
    </row>
    <row r="167" spans="15:15" s="70" customFormat="1">
      <c r="O167" s="262"/>
    </row>
    <row r="168" spans="15:15" s="70" customFormat="1">
      <c r="O168" s="262"/>
    </row>
    <row r="169" spans="15:15" s="70" customFormat="1">
      <c r="O169" s="262"/>
    </row>
    <row r="170" spans="15:15" s="70" customFormat="1">
      <c r="O170" s="262"/>
    </row>
    <row r="171" spans="15:15" s="70" customFormat="1">
      <c r="O171" s="262"/>
    </row>
    <row r="172" spans="15:15" s="70" customFormat="1">
      <c r="O172" s="262"/>
    </row>
    <row r="173" spans="15:15" s="70" customFormat="1">
      <c r="O173" s="262"/>
    </row>
    <row r="174" spans="15:15" s="70" customFormat="1">
      <c r="O174" s="262"/>
    </row>
    <row r="175" spans="15:15" s="70" customFormat="1">
      <c r="O175" s="262"/>
    </row>
    <row r="176" spans="15:15" s="70" customFormat="1">
      <c r="O176" s="262"/>
    </row>
    <row r="177" spans="15:15" s="70" customFormat="1">
      <c r="O177" s="262"/>
    </row>
    <row r="178" spans="15:15" s="70" customFormat="1">
      <c r="O178" s="262"/>
    </row>
    <row r="179" spans="15:15" s="70" customFormat="1">
      <c r="O179" s="262"/>
    </row>
    <row r="180" spans="15:15" s="70" customFormat="1">
      <c r="O180" s="262"/>
    </row>
    <row r="181" spans="15:15" s="70" customFormat="1">
      <c r="O181" s="262"/>
    </row>
    <row r="182" spans="15:15" s="70" customFormat="1">
      <c r="O182" s="262"/>
    </row>
    <row r="183" spans="15:15" s="70" customFormat="1">
      <c r="O183" s="262"/>
    </row>
    <row r="184" spans="15:15" s="70" customFormat="1">
      <c r="O184" s="262"/>
    </row>
    <row r="185" spans="15:15" s="70" customFormat="1">
      <c r="O185" s="262"/>
    </row>
    <row r="186" spans="15:15" s="70" customFormat="1">
      <c r="O186" s="262"/>
    </row>
    <row r="187" spans="15:15" s="70" customFormat="1">
      <c r="O187" s="262"/>
    </row>
    <row r="188" spans="15:15" s="70" customFormat="1">
      <c r="O188" s="262"/>
    </row>
    <row r="189" spans="15:15" s="70" customFormat="1">
      <c r="O189" s="262"/>
    </row>
    <row r="190" spans="15:15" s="70" customFormat="1">
      <c r="O190" s="262"/>
    </row>
    <row r="191" spans="15:15" s="70" customFormat="1">
      <c r="O191" s="262"/>
    </row>
    <row r="192" spans="15:15" s="70" customFormat="1">
      <c r="O192" s="262"/>
    </row>
    <row r="193" spans="15:15" s="70" customFormat="1">
      <c r="O193" s="262"/>
    </row>
    <row r="194" spans="15:15" s="70" customFormat="1">
      <c r="O194" s="262"/>
    </row>
    <row r="195" spans="15:15" s="70" customFormat="1">
      <c r="O195" s="262"/>
    </row>
    <row r="196" spans="15:15" s="70" customFormat="1">
      <c r="O196" s="262"/>
    </row>
    <row r="197" spans="15:15" s="70" customFormat="1">
      <c r="O197" s="262"/>
    </row>
    <row r="198" spans="15:15" s="70" customFormat="1">
      <c r="O198" s="262"/>
    </row>
    <row r="199" spans="15:15" s="70" customFormat="1">
      <c r="O199" s="262"/>
    </row>
    <row r="200" spans="15:15" s="70" customFormat="1">
      <c r="O200" s="262"/>
    </row>
    <row r="201" spans="15:15" s="70" customFormat="1">
      <c r="O201" s="262"/>
    </row>
    <row r="202" spans="15:15" s="70" customFormat="1">
      <c r="O202" s="262"/>
    </row>
    <row r="203" spans="15:15" s="70" customFormat="1">
      <c r="O203" s="262"/>
    </row>
    <row r="204" spans="15:15" s="70" customFormat="1">
      <c r="O204" s="262"/>
    </row>
    <row r="205" spans="15:15" s="70" customFormat="1">
      <c r="O205" s="262"/>
    </row>
    <row r="206" spans="15:15" s="70" customFormat="1">
      <c r="O206" s="262"/>
    </row>
    <row r="207" spans="15:15" s="70" customFormat="1">
      <c r="O207" s="262"/>
    </row>
    <row r="208" spans="15:15" s="70" customFormat="1">
      <c r="O208" s="262"/>
    </row>
    <row r="209" spans="15:15" s="70" customFormat="1">
      <c r="O209" s="262"/>
    </row>
    <row r="210" spans="15:15" s="70" customFormat="1">
      <c r="O210" s="262"/>
    </row>
    <row r="211" spans="15:15" s="70" customFormat="1">
      <c r="O211" s="262"/>
    </row>
    <row r="212" spans="15:15" s="70" customFormat="1">
      <c r="O212" s="262"/>
    </row>
    <row r="213" spans="15:15" s="70" customFormat="1">
      <c r="O213" s="262"/>
    </row>
    <row r="214" spans="15:15" s="70" customFormat="1">
      <c r="O214" s="262"/>
    </row>
    <row r="215" spans="15:15" s="70" customFormat="1">
      <c r="O215" s="262"/>
    </row>
    <row r="216" spans="15:15" s="70" customFormat="1">
      <c r="O216" s="262"/>
    </row>
    <row r="217" spans="15:15" s="70" customFormat="1">
      <c r="O217" s="262"/>
    </row>
    <row r="218" spans="15:15" s="70" customFormat="1">
      <c r="O218" s="262"/>
    </row>
    <row r="219" spans="15:15" s="70" customFormat="1">
      <c r="O219" s="262"/>
    </row>
    <row r="220" spans="15:15" s="70" customFormat="1">
      <c r="O220" s="262"/>
    </row>
    <row r="221" spans="15:15" s="70" customFormat="1">
      <c r="O221" s="262"/>
    </row>
    <row r="222" spans="15:15" s="70" customFormat="1">
      <c r="O222" s="262"/>
    </row>
    <row r="223" spans="15:15" s="70" customFormat="1">
      <c r="O223" s="262"/>
    </row>
    <row r="224" spans="15:15" s="70" customFormat="1">
      <c r="O224" s="262"/>
    </row>
    <row r="225" spans="15:15" s="70" customFormat="1">
      <c r="O225" s="262"/>
    </row>
    <row r="226" spans="15:15" s="70" customFormat="1">
      <c r="O226" s="262"/>
    </row>
    <row r="227" spans="15:15" s="70" customFormat="1">
      <c r="O227" s="262"/>
    </row>
    <row r="228" spans="15:15" s="70" customFormat="1">
      <c r="O228" s="262"/>
    </row>
    <row r="229" spans="15:15" s="70" customFormat="1">
      <c r="O229" s="262"/>
    </row>
    <row r="230" spans="15:15" s="70" customFormat="1">
      <c r="O230" s="262"/>
    </row>
    <row r="231" spans="15:15" s="70" customFormat="1">
      <c r="O231" s="262"/>
    </row>
    <row r="232" spans="15:15" s="70" customFormat="1">
      <c r="O232" s="262"/>
    </row>
    <row r="233" spans="15:15" s="70" customFormat="1">
      <c r="O233" s="262"/>
    </row>
    <row r="234" spans="15:15" s="70" customFormat="1">
      <c r="O234" s="262"/>
    </row>
    <row r="235" spans="15:15" s="70" customFormat="1">
      <c r="O235" s="262"/>
    </row>
    <row r="236" spans="15:15" s="70" customFormat="1">
      <c r="O236" s="262"/>
    </row>
    <row r="237" spans="15:15" s="70" customFormat="1">
      <c r="O237" s="262"/>
    </row>
    <row r="238" spans="15:15" s="70" customFormat="1">
      <c r="O238" s="262"/>
    </row>
    <row r="239" spans="15:15" s="70" customFormat="1">
      <c r="O239" s="262"/>
    </row>
    <row r="240" spans="15:15" s="70" customFormat="1">
      <c r="O240" s="262"/>
    </row>
    <row r="241" spans="15:15" s="70" customFormat="1">
      <c r="O241" s="262"/>
    </row>
    <row r="242" spans="15:15" s="70" customFormat="1">
      <c r="O242" s="262"/>
    </row>
    <row r="243" spans="15:15" s="70" customFormat="1">
      <c r="O243" s="262"/>
    </row>
    <row r="244" spans="15:15" s="70" customFormat="1">
      <c r="O244" s="262"/>
    </row>
    <row r="245" spans="15:15" s="70" customFormat="1">
      <c r="O245" s="262"/>
    </row>
    <row r="246" spans="15:15" s="70" customFormat="1">
      <c r="O246" s="262"/>
    </row>
    <row r="247" spans="15:15" s="70" customFormat="1">
      <c r="O247" s="262"/>
    </row>
    <row r="248" spans="15:15" s="70" customFormat="1">
      <c r="O248" s="262"/>
    </row>
    <row r="249" spans="15:15" s="70" customFormat="1">
      <c r="O249" s="262"/>
    </row>
    <row r="250" spans="15:15" s="70" customFormat="1">
      <c r="O250" s="262"/>
    </row>
    <row r="251" spans="15:15" s="70" customFormat="1">
      <c r="O251" s="262"/>
    </row>
    <row r="252" spans="15:15" s="70" customFormat="1">
      <c r="O252" s="262"/>
    </row>
    <row r="253" spans="15:15" s="70" customFormat="1">
      <c r="O253" s="262"/>
    </row>
    <row r="254" spans="15:15" s="70" customFormat="1">
      <c r="O254" s="262"/>
    </row>
    <row r="255" spans="15:15" s="70" customFormat="1">
      <c r="O255" s="262"/>
    </row>
    <row r="256" spans="15:15" s="70" customFormat="1">
      <c r="O256" s="262"/>
    </row>
    <row r="257" spans="15:15" s="70" customFormat="1">
      <c r="O257" s="262"/>
    </row>
    <row r="258" spans="15:15" s="70" customFormat="1">
      <c r="O258" s="262"/>
    </row>
    <row r="259" spans="15:15" s="70" customFormat="1">
      <c r="O259" s="262"/>
    </row>
    <row r="260" spans="15:15" s="70" customFormat="1">
      <c r="O260" s="262"/>
    </row>
    <row r="261" spans="15:15" s="70" customFormat="1">
      <c r="O261" s="262"/>
    </row>
    <row r="262" spans="15:15" s="70" customFormat="1">
      <c r="O262" s="262"/>
    </row>
    <row r="263" spans="15:15" s="70" customFormat="1">
      <c r="O263" s="262"/>
    </row>
    <row r="264" spans="15:15" s="70" customFormat="1">
      <c r="O264" s="262"/>
    </row>
    <row r="265" spans="15:15" s="70" customFormat="1">
      <c r="O265" s="262"/>
    </row>
    <row r="266" spans="15:15" s="70" customFormat="1">
      <c r="O266" s="262"/>
    </row>
    <row r="267" spans="15:15" s="70" customFormat="1">
      <c r="O267" s="262"/>
    </row>
    <row r="268" spans="15:15" s="70" customFormat="1">
      <c r="O268" s="262"/>
    </row>
    <row r="269" spans="15:15" s="70" customFormat="1">
      <c r="O269" s="262"/>
    </row>
    <row r="270" spans="15:15" s="70" customFormat="1">
      <c r="O270" s="262"/>
    </row>
    <row r="271" spans="15:15" s="70" customFormat="1">
      <c r="O271" s="262"/>
    </row>
    <row r="272" spans="15:15" s="70" customFormat="1">
      <c r="O272" s="262"/>
    </row>
    <row r="273" spans="15:15" s="70" customFormat="1">
      <c r="O273" s="262"/>
    </row>
    <row r="274" spans="15:15" s="70" customFormat="1">
      <c r="O274" s="262"/>
    </row>
    <row r="275" spans="15:15" s="70" customFormat="1">
      <c r="O275" s="262"/>
    </row>
    <row r="276" spans="15:15" s="70" customFormat="1">
      <c r="O276" s="262"/>
    </row>
    <row r="277" spans="15:15" s="70" customFormat="1">
      <c r="O277" s="262"/>
    </row>
    <row r="278" spans="15:15" s="70" customFormat="1">
      <c r="O278" s="262"/>
    </row>
    <row r="279" spans="15:15" s="70" customFormat="1">
      <c r="O279" s="262"/>
    </row>
    <row r="280" spans="15:15" s="70" customFormat="1">
      <c r="O280" s="262"/>
    </row>
    <row r="281" spans="15:15" s="70" customFormat="1">
      <c r="O281" s="262"/>
    </row>
    <row r="282" spans="15:15" s="70" customFormat="1">
      <c r="O282" s="262"/>
    </row>
    <row r="283" spans="15:15" s="70" customFormat="1">
      <c r="O283" s="262"/>
    </row>
    <row r="284" spans="15:15" s="70" customFormat="1">
      <c r="O284" s="262"/>
    </row>
    <row r="285" spans="15:15" s="70" customFormat="1">
      <c r="O285" s="262"/>
    </row>
    <row r="286" spans="15:15" s="70" customFormat="1">
      <c r="O286" s="262"/>
    </row>
    <row r="287" spans="15:15" s="70" customFormat="1">
      <c r="O287" s="262"/>
    </row>
    <row r="288" spans="15:15" s="70" customFormat="1">
      <c r="O288" s="262"/>
    </row>
    <row r="289" spans="15:15" s="70" customFormat="1">
      <c r="O289" s="262"/>
    </row>
    <row r="290" spans="15:15" s="70" customFormat="1">
      <c r="O290" s="262"/>
    </row>
    <row r="291" spans="15:15" s="70" customFormat="1">
      <c r="O291" s="262"/>
    </row>
    <row r="292" spans="15:15" s="70" customFormat="1">
      <c r="O292" s="262"/>
    </row>
    <row r="293" spans="15:15" s="70" customFormat="1">
      <c r="O293" s="262"/>
    </row>
    <row r="294" spans="15:15" s="70" customFormat="1">
      <c r="O294" s="262"/>
    </row>
    <row r="295" spans="15:15" s="70" customFormat="1">
      <c r="O295" s="262"/>
    </row>
    <row r="296" spans="15:15" s="70" customFormat="1">
      <c r="O296" s="262"/>
    </row>
    <row r="297" spans="15:15" s="70" customFormat="1">
      <c r="O297" s="262"/>
    </row>
    <row r="298" spans="15:15" s="70" customFormat="1">
      <c r="O298" s="262"/>
    </row>
    <row r="299" spans="15:15" s="70" customFormat="1">
      <c r="O299" s="262"/>
    </row>
    <row r="300" spans="15:15" s="70" customFormat="1">
      <c r="O300" s="262"/>
    </row>
    <row r="301" spans="15:15" s="70" customFormat="1">
      <c r="O301" s="262"/>
    </row>
    <row r="302" spans="15:15" s="70" customFormat="1">
      <c r="O302" s="262"/>
    </row>
    <row r="303" spans="15:15" s="70" customFormat="1">
      <c r="O303" s="262"/>
    </row>
    <row r="304" spans="15:15" s="70" customFormat="1">
      <c r="O304" s="262"/>
    </row>
    <row r="305" spans="15:15" s="70" customFormat="1">
      <c r="O305" s="262"/>
    </row>
    <row r="306" spans="15:15" s="70" customFormat="1">
      <c r="O306" s="262"/>
    </row>
    <row r="307" spans="15:15" s="70" customFormat="1">
      <c r="O307" s="262"/>
    </row>
    <row r="308" spans="15:15" s="70" customFormat="1">
      <c r="O308" s="262"/>
    </row>
    <row r="309" spans="15:15" s="70" customFormat="1">
      <c r="O309" s="262"/>
    </row>
    <row r="310" spans="15:15" s="70" customFormat="1">
      <c r="O310" s="262"/>
    </row>
    <row r="311" spans="15:15" s="70" customFormat="1">
      <c r="O311" s="262"/>
    </row>
    <row r="312" spans="15:15" s="70" customFormat="1">
      <c r="O312" s="262"/>
    </row>
    <row r="313" spans="15:15" s="70" customFormat="1">
      <c r="O313" s="262"/>
    </row>
    <row r="314" spans="15:15" s="70" customFormat="1">
      <c r="O314" s="262"/>
    </row>
    <row r="315" spans="15:15" s="70" customFormat="1">
      <c r="O315" s="262"/>
    </row>
    <row r="316" spans="15:15" s="70" customFormat="1">
      <c r="O316" s="262"/>
    </row>
    <row r="317" spans="15:15" s="70" customFormat="1">
      <c r="O317" s="262"/>
    </row>
    <row r="318" spans="15:15" s="70" customFormat="1">
      <c r="O318" s="262"/>
    </row>
    <row r="319" spans="15:15" s="70" customFormat="1">
      <c r="O319" s="262"/>
    </row>
    <row r="320" spans="15:15" s="70" customFormat="1">
      <c r="O320" s="262"/>
    </row>
    <row r="321" spans="15:15" s="70" customFormat="1">
      <c r="O321" s="262"/>
    </row>
    <row r="322" spans="15:15" s="70" customFormat="1">
      <c r="O322" s="262"/>
    </row>
    <row r="323" spans="15:15" s="70" customFormat="1">
      <c r="O323" s="262"/>
    </row>
    <row r="324" spans="15:15" s="70" customFormat="1">
      <c r="O324" s="262"/>
    </row>
    <row r="325" spans="15:15" s="70" customFormat="1">
      <c r="O325" s="262"/>
    </row>
    <row r="326" spans="15:15" s="70" customFormat="1">
      <c r="O326" s="262"/>
    </row>
    <row r="327" spans="15:15" s="70" customFormat="1">
      <c r="O327" s="262"/>
    </row>
    <row r="328" spans="15:15" s="70" customFormat="1">
      <c r="O328" s="262"/>
    </row>
    <row r="329" spans="15:15" s="70" customFormat="1">
      <c r="O329" s="262"/>
    </row>
    <row r="330" spans="15:15" s="70" customFormat="1">
      <c r="O330" s="262"/>
    </row>
    <row r="331" spans="15:15" s="70" customFormat="1">
      <c r="O331" s="262"/>
    </row>
    <row r="332" spans="15:15" s="70" customFormat="1">
      <c r="O332" s="262"/>
    </row>
    <row r="333" spans="15:15" s="70" customFormat="1">
      <c r="O333" s="262"/>
    </row>
    <row r="334" spans="15:15" s="70" customFormat="1">
      <c r="O334" s="262"/>
    </row>
    <row r="335" spans="15:15" s="70" customFormat="1">
      <c r="O335" s="262"/>
    </row>
    <row r="336" spans="15:15" s="70" customFormat="1">
      <c r="O336" s="262"/>
    </row>
    <row r="337" spans="15:15" s="70" customFormat="1">
      <c r="O337" s="262"/>
    </row>
    <row r="338" spans="15:15" s="70" customFormat="1">
      <c r="O338" s="262"/>
    </row>
    <row r="339" spans="15:15" s="70" customFormat="1">
      <c r="O339" s="262"/>
    </row>
    <row r="340" spans="15:15" s="70" customFormat="1">
      <c r="O340" s="262"/>
    </row>
    <row r="341" spans="15:15" s="70" customFormat="1">
      <c r="O341" s="262"/>
    </row>
    <row r="342" spans="15:15" s="70" customFormat="1">
      <c r="O342" s="262"/>
    </row>
    <row r="343" spans="15:15" s="70" customFormat="1">
      <c r="O343" s="262"/>
    </row>
    <row r="344" spans="15:15" s="70" customFormat="1">
      <c r="O344" s="262"/>
    </row>
    <row r="345" spans="15:15" s="70" customFormat="1">
      <c r="O345" s="262"/>
    </row>
    <row r="346" spans="15:15" s="70" customFormat="1">
      <c r="O346" s="262"/>
    </row>
    <row r="347" spans="15:15" s="70" customFormat="1">
      <c r="O347" s="262"/>
    </row>
    <row r="348" spans="15:15" s="70" customFormat="1">
      <c r="O348" s="262"/>
    </row>
    <row r="349" spans="15:15" s="70" customFormat="1">
      <c r="O349" s="262"/>
    </row>
    <row r="350" spans="15:15" s="70" customFormat="1">
      <c r="O350" s="262"/>
    </row>
    <row r="351" spans="15:15" s="70" customFormat="1">
      <c r="O351" s="262"/>
    </row>
    <row r="352" spans="15:15" s="70" customFormat="1">
      <c r="O352" s="262"/>
    </row>
    <row r="353" spans="15:15" s="70" customFormat="1">
      <c r="O353" s="262"/>
    </row>
    <row r="354" spans="15:15" s="70" customFormat="1">
      <c r="O354" s="262"/>
    </row>
    <row r="355" spans="15:15" s="70" customFormat="1">
      <c r="O355" s="262"/>
    </row>
    <row r="356" spans="15:15" s="70" customFormat="1">
      <c r="O356" s="262"/>
    </row>
    <row r="357" spans="15:15" s="70" customFormat="1">
      <c r="O357" s="262"/>
    </row>
    <row r="358" spans="15:15" s="70" customFormat="1">
      <c r="O358" s="262"/>
    </row>
    <row r="359" spans="15:15" s="70" customFormat="1">
      <c r="O359" s="262"/>
    </row>
    <row r="360" spans="15:15" s="70" customFormat="1">
      <c r="O360" s="262"/>
    </row>
    <row r="361" spans="15:15" s="70" customFormat="1">
      <c r="O361" s="262"/>
    </row>
    <row r="362" spans="15:15" s="70" customFormat="1">
      <c r="O362" s="262"/>
    </row>
    <row r="363" spans="15:15" s="70" customFormat="1">
      <c r="O363" s="262"/>
    </row>
    <row r="364" spans="15:15" s="70" customFormat="1">
      <c r="O364" s="262"/>
    </row>
    <row r="365" spans="15:15" s="70" customFormat="1">
      <c r="O365" s="262"/>
    </row>
    <row r="366" spans="15:15" s="70" customFormat="1">
      <c r="O366" s="262"/>
    </row>
    <row r="367" spans="15:15" s="70" customFormat="1">
      <c r="O367" s="262"/>
    </row>
    <row r="368" spans="15:15" s="70" customFormat="1">
      <c r="O368" s="262"/>
    </row>
    <row r="369" spans="15:15" s="70" customFormat="1">
      <c r="O369" s="262"/>
    </row>
    <row r="370" spans="15:15" s="70" customFormat="1">
      <c r="O370" s="262"/>
    </row>
    <row r="371" spans="15:15" s="70" customFormat="1">
      <c r="O371" s="262"/>
    </row>
    <row r="372" spans="15:15" s="70" customFormat="1">
      <c r="O372" s="262"/>
    </row>
    <row r="373" spans="15:15" s="70" customFormat="1">
      <c r="O373" s="262"/>
    </row>
    <row r="374" spans="15:15" s="70" customFormat="1">
      <c r="O374" s="262"/>
    </row>
    <row r="375" spans="15:15" s="70" customFormat="1">
      <c r="O375" s="262"/>
    </row>
    <row r="376" spans="15:15" s="70" customFormat="1">
      <c r="O376" s="262"/>
    </row>
    <row r="377" spans="15:15" s="70" customFormat="1">
      <c r="O377" s="262"/>
    </row>
    <row r="378" spans="15:15" s="70" customFormat="1">
      <c r="O378" s="262"/>
    </row>
    <row r="379" spans="15:15" s="70" customFormat="1">
      <c r="O379" s="262"/>
    </row>
    <row r="380" spans="15:15" s="70" customFormat="1">
      <c r="O380" s="262"/>
    </row>
    <row r="381" spans="15:15" s="70" customFormat="1">
      <c r="O381" s="262"/>
    </row>
    <row r="382" spans="15:15" s="70" customFormat="1">
      <c r="O382" s="262"/>
    </row>
    <row r="383" spans="15:15" s="70" customFormat="1">
      <c r="O383" s="262"/>
    </row>
    <row r="384" spans="15:15" s="70" customFormat="1">
      <c r="O384" s="262"/>
    </row>
    <row r="385" spans="15:15" s="70" customFormat="1">
      <c r="O385" s="262"/>
    </row>
    <row r="386" spans="15:15" s="70" customFormat="1">
      <c r="O386" s="262"/>
    </row>
    <row r="387" spans="15:15" s="70" customFormat="1">
      <c r="O387" s="262"/>
    </row>
    <row r="388" spans="15:15" s="70" customFormat="1">
      <c r="O388" s="262"/>
    </row>
    <row r="389" spans="15:15" s="70" customFormat="1">
      <c r="O389" s="262"/>
    </row>
    <row r="390" spans="15:15" s="70" customFormat="1">
      <c r="O390" s="262"/>
    </row>
    <row r="391" spans="15:15" s="70" customFormat="1">
      <c r="O391" s="262"/>
    </row>
    <row r="392" spans="15:15" s="70" customFormat="1">
      <c r="O392" s="262"/>
    </row>
    <row r="393" spans="15:15" s="70" customFormat="1">
      <c r="O393" s="262"/>
    </row>
    <row r="394" spans="15:15" s="70" customFormat="1">
      <c r="O394" s="262"/>
    </row>
    <row r="395" spans="15:15" s="70" customFormat="1">
      <c r="O395" s="262"/>
    </row>
    <row r="396" spans="15:15" s="70" customFormat="1">
      <c r="O396" s="262"/>
    </row>
    <row r="397" spans="15:15" s="70" customFormat="1">
      <c r="O397" s="262"/>
    </row>
    <row r="398" spans="15:15" s="70" customFormat="1">
      <c r="O398" s="262"/>
    </row>
    <row r="399" spans="15:15" s="70" customFormat="1">
      <c r="O399" s="262"/>
    </row>
    <row r="400" spans="15:15" s="70" customFormat="1">
      <c r="O400" s="262"/>
    </row>
    <row r="401" spans="15:15" s="70" customFormat="1">
      <c r="O401" s="262"/>
    </row>
    <row r="402" spans="15:15" s="70" customFormat="1">
      <c r="O402" s="262"/>
    </row>
    <row r="403" spans="15:15" s="70" customFormat="1">
      <c r="O403" s="262"/>
    </row>
    <row r="404" spans="15:15" s="70" customFormat="1">
      <c r="O404" s="262"/>
    </row>
    <row r="405" spans="15:15" s="70" customFormat="1">
      <c r="O405" s="262"/>
    </row>
    <row r="406" spans="15:15" s="70" customFormat="1">
      <c r="O406" s="262"/>
    </row>
    <row r="407" spans="15:15" s="70" customFormat="1">
      <c r="O407" s="262"/>
    </row>
    <row r="408" spans="15:15" s="70" customFormat="1">
      <c r="O408" s="262"/>
    </row>
    <row r="409" spans="15:15" s="70" customFormat="1">
      <c r="O409" s="262"/>
    </row>
    <row r="410" spans="15:15" s="70" customFormat="1">
      <c r="O410" s="262"/>
    </row>
    <row r="411" spans="15:15" s="70" customFormat="1">
      <c r="O411" s="262"/>
    </row>
    <row r="412" spans="15:15" s="70" customFormat="1">
      <c r="O412" s="262"/>
    </row>
    <row r="413" spans="15:15" s="70" customFormat="1">
      <c r="O413" s="262"/>
    </row>
    <row r="414" spans="15:15" s="70" customFormat="1">
      <c r="O414" s="262"/>
    </row>
    <row r="415" spans="15:15" s="70" customFormat="1">
      <c r="O415" s="262"/>
    </row>
    <row r="416" spans="15:15" s="70" customFormat="1">
      <c r="O416" s="262"/>
    </row>
    <row r="417" spans="15:15" s="70" customFormat="1">
      <c r="O417" s="262"/>
    </row>
    <row r="418" spans="15:15" s="70" customFormat="1">
      <c r="O418" s="262"/>
    </row>
    <row r="419" spans="15:15" s="70" customFormat="1">
      <c r="O419" s="262"/>
    </row>
    <row r="420" spans="15:15" s="70" customFormat="1">
      <c r="O420" s="262"/>
    </row>
    <row r="421" spans="15:15" s="70" customFormat="1">
      <c r="O421" s="262"/>
    </row>
    <row r="422" spans="15:15" s="70" customFormat="1">
      <c r="O422" s="262"/>
    </row>
    <row r="423" spans="15:15" s="70" customFormat="1">
      <c r="O423" s="262"/>
    </row>
    <row r="424" spans="15:15" s="70" customFormat="1">
      <c r="O424" s="262"/>
    </row>
    <row r="425" spans="15:15" s="70" customFormat="1">
      <c r="O425" s="262"/>
    </row>
    <row r="426" spans="15:15" s="70" customFormat="1">
      <c r="O426" s="262"/>
    </row>
    <row r="427" spans="15:15" s="70" customFormat="1">
      <c r="O427" s="262"/>
    </row>
    <row r="428" spans="15:15" s="70" customFormat="1">
      <c r="O428" s="262"/>
    </row>
    <row r="429" spans="15:15" s="70" customFormat="1">
      <c r="O429" s="262"/>
    </row>
    <row r="430" spans="15:15" s="70" customFormat="1">
      <c r="O430" s="262"/>
    </row>
    <row r="431" spans="15:15" s="70" customFormat="1">
      <c r="O431" s="262"/>
    </row>
    <row r="432" spans="15:15" s="70" customFormat="1">
      <c r="O432" s="262"/>
    </row>
    <row r="433" spans="15:15" s="70" customFormat="1">
      <c r="O433" s="262"/>
    </row>
    <row r="434" spans="15:15" s="70" customFormat="1">
      <c r="O434" s="262"/>
    </row>
    <row r="435" spans="15:15" s="70" customFormat="1">
      <c r="O435" s="262"/>
    </row>
    <row r="436" spans="15:15" s="70" customFormat="1">
      <c r="O436" s="262"/>
    </row>
    <row r="437" spans="15:15" s="70" customFormat="1">
      <c r="O437" s="262"/>
    </row>
    <row r="438" spans="15:15" s="70" customFormat="1">
      <c r="O438" s="262"/>
    </row>
    <row r="439" spans="15:15" s="70" customFormat="1">
      <c r="O439" s="262"/>
    </row>
    <row r="440" spans="15:15" s="70" customFormat="1">
      <c r="O440" s="262"/>
    </row>
    <row r="441" spans="15:15" s="70" customFormat="1">
      <c r="O441" s="262"/>
    </row>
    <row r="442" spans="15:15" s="70" customFormat="1">
      <c r="O442" s="262"/>
    </row>
    <row r="443" spans="15:15" s="70" customFormat="1">
      <c r="O443" s="262"/>
    </row>
    <row r="444" spans="15:15" s="70" customFormat="1">
      <c r="O444" s="262"/>
    </row>
    <row r="445" spans="15:15" s="70" customFormat="1">
      <c r="O445" s="262"/>
    </row>
    <row r="446" spans="15:15" s="70" customFormat="1">
      <c r="O446" s="262"/>
    </row>
    <row r="447" spans="15:15" s="70" customFormat="1">
      <c r="O447" s="262"/>
    </row>
    <row r="448" spans="15:15" s="70" customFormat="1">
      <c r="O448" s="262"/>
    </row>
    <row r="449" spans="15:15" s="70" customFormat="1">
      <c r="O449" s="262"/>
    </row>
    <row r="450" spans="15:15" s="70" customFormat="1">
      <c r="O450" s="262"/>
    </row>
    <row r="451" spans="15:15" s="70" customFormat="1">
      <c r="O451" s="262"/>
    </row>
    <row r="452" spans="15:15" s="70" customFormat="1">
      <c r="O452" s="262"/>
    </row>
    <row r="453" spans="15:15" s="70" customFormat="1">
      <c r="O453" s="262"/>
    </row>
    <row r="454" spans="15:15" s="70" customFormat="1">
      <c r="O454" s="262"/>
    </row>
    <row r="455" spans="15:15" s="70" customFormat="1">
      <c r="O455" s="262"/>
    </row>
    <row r="456" spans="15:15" s="70" customFormat="1">
      <c r="O456" s="262"/>
    </row>
    <row r="457" spans="15:15" s="70" customFormat="1">
      <c r="O457" s="262"/>
    </row>
    <row r="458" spans="15:15" s="70" customFormat="1">
      <c r="O458" s="262"/>
    </row>
    <row r="459" spans="15:15" s="70" customFormat="1">
      <c r="O459" s="262"/>
    </row>
    <row r="460" spans="15:15" s="70" customFormat="1">
      <c r="O460" s="262"/>
    </row>
    <row r="461" spans="15:15" s="70" customFormat="1">
      <c r="O461" s="262"/>
    </row>
    <row r="462" spans="15:15" s="70" customFormat="1">
      <c r="O462" s="262"/>
    </row>
    <row r="463" spans="15:15" s="70" customFormat="1">
      <c r="O463" s="262"/>
    </row>
    <row r="464" spans="15:15" s="70" customFormat="1">
      <c r="O464" s="262"/>
    </row>
    <row r="465" spans="15:15" s="70" customFormat="1">
      <c r="O465" s="262"/>
    </row>
    <row r="466" spans="15:15" s="70" customFormat="1">
      <c r="O466" s="262"/>
    </row>
    <row r="467" spans="15:15" s="70" customFormat="1">
      <c r="O467" s="262"/>
    </row>
    <row r="468" spans="15:15" s="70" customFormat="1">
      <c r="O468" s="262"/>
    </row>
    <row r="469" spans="15:15" s="70" customFormat="1">
      <c r="O469" s="262"/>
    </row>
    <row r="470" spans="15:15" s="70" customFormat="1">
      <c r="O470" s="262"/>
    </row>
    <row r="471" spans="15:15" s="70" customFormat="1">
      <c r="O471" s="262"/>
    </row>
    <row r="472" spans="15:15" s="70" customFormat="1">
      <c r="O472" s="262"/>
    </row>
    <row r="473" spans="15:15" s="70" customFormat="1">
      <c r="O473" s="262"/>
    </row>
    <row r="474" spans="15:15" s="70" customFormat="1">
      <c r="O474" s="262"/>
    </row>
    <row r="475" spans="15:15" s="70" customFormat="1">
      <c r="O475" s="262"/>
    </row>
    <row r="476" spans="15:15" s="70" customFormat="1">
      <c r="O476" s="262"/>
    </row>
    <row r="477" spans="15:15" s="70" customFormat="1">
      <c r="O477" s="262"/>
    </row>
    <row r="478" spans="15:15" s="70" customFormat="1">
      <c r="O478" s="262"/>
    </row>
    <row r="479" spans="15:15" s="70" customFormat="1">
      <c r="O479" s="262"/>
    </row>
    <row r="480" spans="15:15" s="70" customFormat="1">
      <c r="O480" s="262"/>
    </row>
    <row r="481" spans="15:15" s="70" customFormat="1">
      <c r="O481" s="262"/>
    </row>
    <row r="482" spans="15:15" s="70" customFormat="1">
      <c r="O482" s="262"/>
    </row>
    <row r="483" spans="15:15" s="70" customFormat="1">
      <c r="O483" s="262"/>
    </row>
    <row r="484" spans="15:15" s="70" customFormat="1">
      <c r="O484" s="262"/>
    </row>
    <row r="485" spans="15:15" s="70" customFormat="1">
      <c r="O485" s="262"/>
    </row>
    <row r="486" spans="15:15" s="70" customFormat="1">
      <c r="O486" s="262"/>
    </row>
    <row r="487" spans="15:15" s="70" customFormat="1">
      <c r="O487" s="262"/>
    </row>
    <row r="488" spans="15:15" s="70" customFormat="1">
      <c r="O488" s="262"/>
    </row>
    <row r="489" spans="15:15" s="70" customFormat="1">
      <c r="O489" s="262"/>
    </row>
    <row r="490" spans="15:15" s="70" customFormat="1">
      <c r="O490" s="262"/>
    </row>
    <row r="491" spans="15:15" s="70" customFormat="1">
      <c r="O491" s="262"/>
    </row>
    <row r="492" spans="15:15" s="70" customFormat="1">
      <c r="O492" s="262"/>
    </row>
    <row r="493" spans="15:15" s="70" customFormat="1">
      <c r="O493" s="262"/>
    </row>
    <row r="494" spans="15:15" s="70" customFormat="1">
      <c r="O494" s="262"/>
    </row>
    <row r="495" spans="15:15" s="70" customFormat="1">
      <c r="O495" s="262"/>
    </row>
    <row r="496" spans="15:15" s="70" customFormat="1">
      <c r="O496" s="262"/>
    </row>
    <row r="497" spans="15:15" s="70" customFormat="1">
      <c r="O497" s="262"/>
    </row>
    <row r="498" spans="15:15" s="70" customFormat="1">
      <c r="O498" s="262"/>
    </row>
    <row r="499" spans="15:15" s="70" customFormat="1">
      <c r="O499" s="262"/>
    </row>
    <row r="500" spans="15:15" s="70" customFormat="1">
      <c r="O500" s="262"/>
    </row>
    <row r="501" spans="15:15" s="70" customFormat="1">
      <c r="O501" s="262"/>
    </row>
    <row r="502" spans="15:15" s="70" customFormat="1">
      <c r="O502" s="262"/>
    </row>
    <row r="503" spans="15:15" s="70" customFormat="1">
      <c r="O503" s="262"/>
    </row>
    <row r="504" spans="15:15" s="70" customFormat="1">
      <c r="O504" s="262"/>
    </row>
    <row r="505" spans="15:15" s="70" customFormat="1">
      <c r="O505" s="262"/>
    </row>
    <row r="506" spans="15:15" s="70" customFormat="1">
      <c r="O506" s="262"/>
    </row>
    <row r="507" spans="15:15" s="70" customFormat="1">
      <c r="O507" s="262"/>
    </row>
    <row r="508" spans="15:15" s="70" customFormat="1">
      <c r="O508" s="262"/>
    </row>
    <row r="509" spans="15:15" s="70" customFormat="1">
      <c r="O509" s="262"/>
    </row>
    <row r="510" spans="15:15" s="70" customFormat="1">
      <c r="O510" s="262"/>
    </row>
    <row r="511" spans="15:15" s="70" customFormat="1">
      <c r="O511" s="262"/>
    </row>
    <row r="512" spans="15:15" s="70" customFormat="1">
      <c r="O512" s="262"/>
    </row>
    <row r="513" spans="15:15" s="70" customFormat="1">
      <c r="O513" s="262"/>
    </row>
    <row r="514" spans="15:15" s="70" customFormat="1">
      <c r="O514" s="262"/>
    </row>
    <row r="515" spans="15:15" s="70" customFormat="1">
      <c r="O515" s="262"/>
    </row>
    <row r="516" spans="15:15" s="70" customFormat="1">
      <c r="O516" s="262"/>
    </row>
    <row r="517" spans="15:15" s="70" customFormat="1">
      <c r="O517" s="262"/>
    </row>
    <row r="518" spans="15:15" s="70" customFormat="1">
      <c r="O518" s="262"/>
    </row>
    <row r="519" spans="15:15" s="70" customFormat="1">
      <c r="O519" s="262"/>
    </row>
    <row r="520" spans="15:15" s="70" customFormat="1">
      <c r="O520" s="262"/>
    </row>
    <row r="521" spans="15:15" s="70" customFormat="1">
      <c r="O521" s="262"/>
    </row>
    <row r="522" spans="15:15" s="70" customFormat="1">
      <c r="O522" s="262"/>
    </row>
    <row r="523" spans="15:15" s="70" customFormat="1">
      <c r="O523" s="262"/>
    </row>
    <row r="524" spans="15:15" s="70" customFormat="1">
      <c r="O524" s="262"/>
    </row>
    <row r="525" spans="15:15" s="70" customFormat="1">
      <c r="O525" s="262"/>
    </row>
    <row r="526" spans="15:15" s="70" customFormat="1">
      <c r="O526" s="262"/>
    </row>
    <row r="527" spans="15:15" s="70" customFormat="1">
      <c r="O527" s="262"/>
    </row>
    <row r="528" spans="15:15" s="70" customFormat="1">
      <c r="O528" s="262"/>
    </row>
    <row r="529" spans="15:15" s="70" customFormat="1">
      <c r="O529" s="262"/>
    </row>
    <row r="530" spans="15:15" s="70" customFormat="1">
      <c r="O530" s="262"/>
    </row>
    <row r="531" spans="15:15" s="70" customFormat="1">
      <c r="O531" s="262"/>
    </row>
    <row r="532" spans="15:15" s="70" customFormat="1">
      <c r="O532" s="262"/>
    </row>
    <row r="533" spans="15:15" s="70" customFormat="1">
      <c r="O533" s="262"/>
    </row>
    <row r="534" spans="15:15" s="70" customFormat="1">
      <c r="O534" s="262"/>
    </row>
    <row r="535" spans="15:15" s="70" customFormat="1">
      <c r="O535" s="262"/>
    </row>
    <row r="536" spans="15:15" s="70" customFormat="1">
      <c r="O536" s="262"/>
    </row>
    <row r="537" spans="15:15" s="70" customFormat="1">
      <c r="O537" s="262"/>
    </row>
    <row r="538" spans="15:15" s="70" customFormat="1">
      <c r="O538" s="262"/>
    </row>
    <row r="539" spans="15:15" s="70" customFormat="1">
      <c r="O539" s="262"/>
    </row>
    <row r="540" spans="15:15" s="70" customFormat="1">
      <c r="O540" s="262"/>
    </row>
    <row r="541" spans="15:15" s="70" customFormat="1">
      <c r="O541" s="262"/>
    </row>
    <row r="542" spans="15:15" s="70" customFormat="1">
      <c r="O542" s="262"/>
    </row>
    <row r="543" spans="15:15" s="70" customFormat="1">
      <c r="O543" s="262"/>
    </row>
    <row r="544" spans="15:15" s="70" customFormat="1">
      <c r="O544" s="262"/>
    </row>
    <row r="545" spans="15:15" s="70" customFormat="1">
      <c r="O545" s="262"/>
    </row>
    <row r="546" spans="15:15" s="70" customFormat="1">
      <c r="O546" s="262"/>
    </row>
    <row r="547" spans="15:15" s="70" customFormat="1">
      <c r="O547" s="262"/>
    </row>
    <row r="548" spans="15:15" s="70" customFormat="1">
      <c r="O548" s="262"/>
    </row>
    <row r="549" spans="15:15" s="70" customFormat="1">
      <c r="O549" s="262"/>
    </row>
    <row r="550" spans="15:15" s="70" customFormat="1">
      <c r="O550" s="262"/>
    </row>
    <row r="551" spans="15:15" s="70" customFormat="1">
      <c r="O551" s="262"/>
    </row>
    <row r="552" spans="15:15" s="70" customFormat="1">
      <c r="O552" s="262"/>
    </row>
    <row r="553" spans="15:15" s="70" customFormat="1">
      <c r="O553" s="262"/>
    </row>
    <row r="554" spans="15:15" s="70" customFormat="1">
      <c r="O554" s="262"/>
    </row>
    <row r="555" spans="15:15" s="70" customFormat="1">
      <c r="O555" s="262"/>
    </row>
    <row r="556" spans="15:15" s="70" customFormat="1">
      <c r="O556" s="262"/>
    </row>
    <row r="557" spans="15:15" s="70" customFormat="1">
      <c r="O557" s="262"/>
    </row>
    <row r="558" spans="15:15" s="70" customFormat="1">
      <c r="O558" s="262"/>
    </row>
    <row r="559" spans="15:15" s="70" customFormat="1">
      <c r="O559" s="262"/>
    </row>
    <row r="560" spans="15:15" s="70" customFormat="1">
      <c r="O560" s="262"/>
    </row>
    <row r="561" spans="15:15" s="70" customFormat="1">
      <c r="O561" s="262"/>
    </row>
    <row r="562" spans="15:15" s="70" customFormat="1">
      <c r="O562" s="262"/>
    </row>
    <row r="563" spans="15:15" s="70" customFormat="1">
      <c r="O563" s="262"/>
    </row>
    <row r="564" spans="15:15" s="70" customFormat="1">
      <c r="O564" s="262"/>
    </row>
    <row r="565" spans="15:15" s="70" customFormat="1">
      <c r="O565" s="262"/>
    </row>
    <row r="566" spans="15:15" s="70" customFormat="1">
      <c r="O566" s="262"/>
    </row>
    <row r="567" spans="15:15" s="70" customFormat="1">
      <c r="O567" s="262"/>
    </row>
    <row r="568" spans="15:15" s="70" customFormat="1">
      <c r="O568" s="262"/>
    </row>
    <row r="569" spans="15:15" s="70" customFormat="1">
      <c r="O569" s="262"/>
    </row>
    <row r="570" spans="15:15" s="70" customFormat="1">
      <c r="O570" s="262"/>
    </row>
    <row r="571" spans="15:15" s="70" customFormat="1">
      <c r="O571" s="262"/>
    </row>
    <row r="572" spans="15:15" s="70" customFormat="1">
      <c r="O572" s="262"/>
    </row>
    <row r="573" spans="15:15" s="70" customFormat="1">
      <c r="O573" s="262"/>
    </row>
    <row r="574" spans="15:15" s="70" customFormat="1">
      <c r="O574" s="262"/>
    </row>
    <row r="575" spans="15:15" s="70" customFormat="1">
      <c r="O575" s="262"/>
    </row>
    <row r="576" spans="15:15" s="70" customFormat="1">
      <c r="O576" s="262"/>
    </row>
    <row r="577" spans="15:15" s="70" customFormat="1">
      <c r="O577" s="262"/>
    </row>
    <row r="578" spans="15:15" s="70" customFormat="1">
      <c r="O578" s="262"/>
    </row>
    <row r="579" spans="15:15" s="70" customFormat="1">
      <c r="O579" s="262"/>
    </row>
    <row r="580" spans="15:15" s="70" customFormat="1">
      <c r="O580" s="262"/>
    </row>
    <row r="581" spans="15:15" s="70" customFormat="1">
      <c r="O581" s="262"/>
    </row>
    <row r="582" spans="15:15" s="70" customFormat="1">
      <c r="O582" s="262"/>
    </row>
    <row r="583" spans="15:15" s="70" customFormat="1">
      <c r="O583" s="262"/>
    </row>
    <row r="584" spans="15:15" s="70" customFormat="1">
      <c r="O584" s="262"/>
    </row>
    <row r="585" spans="15:15" s="70" customFormat="1">
      <c r="O585" s="262"/>
    </row>
    <row r="586" spans="15:15" s="70" customFormat="1">
      <c r="O586" s="262"/>
    </row>
    <row r="587" spans="15:15" s="70" customFormat="1">
      <c r="O587" s="262"/>
    </row>
    <row r="588" spans="15:15" s="70" customFormat="1">
      <c r="O588" s="262"/>
    </row>
    <row r="589" spans="15:15" s="70" customFormat="1">
      <c r="O589" s="262"/>
    </row>
    <row r="590" spans="15:15" s="70" customFormat="1">
      <c r="O590" s="262"/>
    </row>
    <row r="591" spans="15:15" s="70" customFormat="1">
      <c r="O591" s="262"/>
    </row>
    <row r="592" spans="15:15" s="70" customFormat="1">
      <c r="O592" s="262"/>
    </row>
    <row r="593" spans="15:15" s="70" customFormat="1">
      <c r="O593" s="262"/>
    </row>
    <row r="594" spans="15:15" s="70" customFormat="1">
      <c r="O594" s="262"/>
    </row>
    <row r="595" spans="15:15" s="70" customFormat="1">
      <c r="O595" s="262"/>
    </row>
    <row r="596" spans="15:15" s="70" customFormat="1">
      <c r="O596" s="262"/>
    </row>
    <row r="597" spans="15:15" s="70" customFormat="1">
      <c r="O597" s="262"/>
    </row>
    <row r="598" spans="15:15" s="70" customFormat="1">
      <c r="O598" s="262"/>
    </row>
    <row r="599" spans="15:15" s="70" customFormat="1">
      <c r="O599" s="262"/>
    </row>
    <row r="600" spans="15:15" s="70" customFormat="1">
      <c r="O600" s="262"/>
    </row>
    <row r="601" spans="15:15" s="70" customFormat="1">
      <c r="O601" s="262"/>
    </row>
    <row r="602" spans="15:15" s="70" customFormat="1">
      <c r="O602" s="262"/>
    </row>
    <row r="603" spans="15:15" s="70" customFormat="1">
      <c r="O603" s="262"/>
    </row>
    <row r="604" spans="15:15" s="70" customFormat="1">
      <c r="O604" s="262"/>
    </row>
    <row r="605" spans="15:15" s="70" customFormat="1">
      <c r="O605" s="262"/>
    </row>
    <row r="606" spans="15:15" s="70" customFormat="1">
      <c r="O606" s="262"/>
    </row>
    <row r="607" spans="15:15" s="70" customFormat="1">
      <c r="O607" s="262"/>
    </row>
    <row r="608" spans="15:15" s="70" customFormat="1">
      <c r="O608" s="262"/>
    </row>
    <row r="609" spans="15:15" s="70" customFormat="1">
      <c r="O609" s="262"/>
    </row>
    <row r="610" spans="15:15" s="70" customFormat="1">
      <c r="O610" s="262"/>
    </row>
    <row r="611" spans="15:15" s="70" customFormat="1">
      <c r="O611" s="262"/>
    </row>
    <row r="612" spans="15:15" s="70" customFormat="1">
      <c r="O612" s="262"/>
    </row>
    <row r="613" spans="15:15" s="70" customFormat="1">
      <c r="O613" s="262"/>
    </row>
    <row r="614" spans="15:15" s="70" customFormat="1">
      <c r="O614" s="262"/>
    </row>
    <row r="615" spans="15:15" s="70" customFormat="1">
      <c r="O615" s="262"/>
    </row>
    <row r="616" spans="15:15" s="70" customFormat="1">
      <c r="O616" s="262"/>
    </row>
    <row r="617" spans="15:15" s="70" customFormat="1">
      <c r="O617" s="262"/>
    </row>
    <row r="618" spans="15:15" s="70" customFormat="1">
      <c r="O618" s="262"/>
    </row>
    <row r="619" spans="15:15" s="70" customFormat="1">
      <c r="O619" s="262"/>
    </row>
    <row r="620" spans="15:15" s="70" customFormat="1">
      <c r="O620" s="262"/>
    </row>
    <row r="621" spans="15:15" s="70" customFormat="1">
      <c r="O621" s="262"/>
    </row>
    <row r="622" spans="15:15" s="70" customFormat="1">
      <c r="O622" s="262"/>
    </row>
    <row r="623" spans="15:15" s="70" customFormat="1">
      <c r="O623" s="262"/>
    </row>
    <row r="624" spans="15:15" s="70" customFormat="1">
      <c r="O624" s="262"/>
    </row>
    <row r="625" spans="15:15" s="70" customFormat="1">
      <c r="O625" s="262"/>
    </row>
    <row r="626" spans="15:15" s="70" customFormat="1">
      <c r="O626" s="262"/>
    </row>
    <row r="627" spans="15:15" s="70" customFormat="1">
      <c r="O627" s="262"/>
    </row>
    <row r="628" spans="15:15" s="70" customFormat="1">
      <c r="O628" s="262"/>
    </row>
    <row r="629" spans="15:15" s="70" customFormat="1">
      <c r="O629" s="262"/>
    </row>
    <row r="630" spans="15:15" s="70" customFormat="1">
      <c r="O630" s="262"/>
    </row>
    <row r="631" spans="15:15" s="70" customFormat="1">
      <c r="O631" s="262"/>
    </row>
    <row r="632" spans="15:15" s="70" customFormat="1">
      <c r="O632" s="262"/>
    </row>
    <row r="633" spans="15:15" s="70" customFormat="1">
      <c r="O633" s="262"/>
    </row>
    <row r="634" spans="15:15" s="70" customFormat="1">
      <c r="O634" s="262"/>
    </row>
    <row r="635" spans="15:15" s="70" customFormat="1">
      <c r="O635" s="262"/>
    </row>
    <row r="636" spans="15:15" s="70" customFormat="1">
      <c r="O636" s="262"/>
    </row>
    <row r="637" spans="15:15" s="70" customFormat="1">
      <c r="O637" s="262"/>
    </row>
    <row r="638" spans="15:15" s="70" customFormat="1">
      <c r="O638" s="262"/>
    </row>
    <row r="639" spans="15:15" s="70" customFormat="1">
      <c r="O639" s="262"/>
    </row>
    <row r="640" spans="15:15" s="70" customFormat="1">
      <c r="O640" s="262"/>
    </row>
    <row r="641" spans="15:15" s="70" customFormat="1">
      <c r="O641" s="262"/>
    </row>
    <row r="642" spans="15:15" s="70" customFormat="1">
      <c r="O642" s="262"/>
    </row>
    <row r="643" spans="15:15" s="70" customFormat="1">
      <c r="O643" s="262"/>
    </row>
    <row r="644" spans="15:15" s="70" customFormat="1">
      <c r="O644" s="262"/>
    </row>
    <row r="645" spans="15:15" s="70" customFormat="1">
      <c r="O645" s="262"/>
    </row>
    <row r="646" spans="15:15" s="70" customFormat="1">
      <c r="O646" s="262"/>
    </row>
    <row r="647" spans="15:15" s="70" customFormat="1">
      <c r="O647" s="262"/>
    </row>
    <row r="648" spans="15:15" s="70" customFormat="1">
      <c r="O648" s="262"/>
    </row>
    <row r="649" spans="15:15" s="70" customFormat="1">
      <c r="O649" s="262"/>
    </row>
    <row r="650" spans="15:15" s="70" customFormat="1">
      <c r="O650" s="262"/>
    </row>
    <row r="651" spans="15:15" s="70" customFormat="1">
      <c r="O651" s="262"/>
    </row>
    <row r="652" spans="15:15" s="70" customFormat="1">
      <c r="O652" s="262"/>
    </row>
    <row r="653" spans="15:15" s="70" customFormat="1">
      <c r="O653" s="262"/>
    </row>
    <row r="654" spans="15:15" s="70" customFormat="1">
      <c r="O654" s="262"/>
    </row>
    <row r="655" spans="15:15" s="70" customFormat="1">
      <c r="O655" s="262"/>
    </row>
    <row r="656" spans="15:15" s="70" customFormat="1">
      <c r="O656" s="262"/>
    </row>
    <row r="657" spans="15:15" s="70" customFormat="1">
      <c r="O657" s="262"/>
    </row>
    <row r="658" spans="15:15" s="70" customFormat="1">
      <c r="O658" s="262"/>
    </row>
    <row r="659" spans="15:15" s="70" customFormat="1">
      <c r="O659" s="262"/>
    </row>
    <row r="660" spans="15:15" s="70" customFormat="1">
      <c r="O660" s="262"/>
    </row>
    <row r="661" spans="15:15" s="70" customFormat="1">
      <c r="O661" s="262"/>
    </row>
    <row r="662" spans="15:15" s="70" customFormat="1">
      <c r="O662" s="262"/>
    </row>
    <row r="663" spans="15:15" s="70" customFormat="1">
      <c r="O663" s="262"/>
    </row>
    <row r="664" spans="15:15" s="70" customFormat="1">
      <c r="O664" s="262"/>
    </row>
    <row r="665" spans="15:15" s="70" customFormat="1">
      <c r="O665" s="262"/>
    </row>
    <row r="666" spans="15:15" s="70" customFormat="1">
      <c r="O666" s="262"/>
    </row>
    <row r="667" spans="15:15" s="70" customFormat="1">
      <c r="O667" s="262"/>
    </row>
    <row r="668" spans="15:15" s="70" customFormat="1">
      <c r="O668" s="262"/>
    </row>
    <row r="669" spans="15:15" s="70" customFormat="1">
      <c r="O669" s="262"/>
    </row>
    <row r="670" spans="15:15" s="70" customFormat="1">
      <c r="O670" s="262"/>
    </row>
    <row r="671" spans="15:15" s="70" customFormat="1">
      <c r="O671" s="262"/>
    </row>
    <row r="672" spans="15:15" s="70" customFormat="1">
      <c r="O672" s="262"/>
    </row>
    <row r="673" spans="15:15" s="70" customFormat="1">
      <c r="O673" s="262"/>
    </row>
    <row r="674" spans="15:15" s="70" customFormat="1">
      <c r="O674" s="262"/>
    </row>
    <row r="675" spans="15:15" s="70" customFormat="1">
      <c r="O675" s="262"/>
    </row>
    <row r="676" spans="15:15" s="70" customFormat="1">
      <c r="O676" s="262"/>
    </row>
    <row r="677" spans="15:15" s="70" customFormat="1">
      <c r="O677" s="262"/>
    </row>
    <row r="678" spans="15:15" s="70" customFormat="1">
      <c r="O678" s="262"/>
    </row>
    <row r="679" spans="15:15" s="70" customFormat="1">
      <c r="O679" s="262"/>
    </row>
    <row r="680" spans="15:15" s="70" customFormat="1">
      <c r="O680" s="262"/>
    </row>
    <row r="681" spans="15:15" s="70" customFormat="1">
      <c r="O681" s="262"/>
    </row>
    <row r="682" spans="15:15" s="70" customFormat="1">
      <c r="O682" s="262"/>
    </row>
    <row r="683" spans="15:15" s="70" customFormat="1">
      <c r="O683" s="262"/>
    </row>
    <row r="684" spans="15:15" s="70" customFormat="1">
      <c r="O684" s="262"/>
    </row>
    <row r="685" spans="15:15" s="70" customFormat="1">
      <c r="O685" s="262"/>
    </row>
    <row r="686" spans="15:15" s="70" customFormat="1">
      <c r="O686" s="262"/>
    </row>
    <row r="687" spans="15:15" s="70" customFormat="1">
      <c r="O687" s="262"/>
    </row>
    <row r="688" spans="15:15" s="70" customFormat="1">
      <c r="O688" s="262"/>
    </row>
    <row r="689" spans="15:15" s="70" customFormat="1">
      <c r="O689" s="262"/>
    </row>
    <row r="690" spans="15:15" s="70" customFormat="1">
      <c r="O690" s="262"/>
    </row>
    <row r="691" spans="15:15" s="70" customFormat="1">
      <c r="O691" s="262"/>
    </row>
    <row r="692" spans="15:15" s="70" customFormat="1">
      <c r="O692" s="262"/>
    </row>
    <row r="693" spans="15:15" s="70" customFormat="1">
      <c r="O693" s="262"/>
    </row>
    <row r="694" spans="15:15" s="70" customFormat="1">
      <c r="O694" s="262"/>
    </row>
    <row r="695" spans="15:15" s="70" customFormat="1">
      <c r="O695" s="262"/>
    </row>
    <row r="696" spans="15:15" s="70" customFormat="1">
      <c r="O696" s="262"/>
    </row>
    <row r="697" spans="15:15" s="70" customFormat="1">
      <c r="O697" s="262"/>
    </row>
    <row r="698" spans="15:15" s="70" customFormat="1">
      <c r="O698" s="262"/>
    </row>
    <row r="699" spans="15:15" s="70" customFormat="1">
      <c r="O699" s="262"/>
    </row>
    <row r="700" spans="15:15" s="70" customFormat="1">
      <c r="O700" s="262"/>
    </row>
    <row r="701" spans="15:15" s="70" customFormat="1">
      <c r="O701" s="262"/>
    </row>
    <row r="702" spans="15:15" s="70" customFormat="1">
      <c r="O702" s="262"/>
    </row>
    <row r="703" spans="15:15" s="70" customFormat="1">
      <c r="O703" s="262"/>
    </row>
    <row r="704" spans="15:15" s="70" customFormat="1">
      <c r="O704" s="262"/>
    </row>
    <row r="705" spans="15:15" s="70" customFormat="1">
      <c r="O705" s="262"/>
    </row>
    <row r="706" spans="15:15" s="70" customFormat="1">
      <c r="O706" s="262"/>
    </row>
    <row r="707" spans="15:15" s="70" customFormat="1">
      <c r="O707" s="262"/>
    </row>
    <row r="708" spans="15:15" s="70" customFormat="1">
      <c r="O708" s="262"/>
    </row>
    <row r="709" spans="15:15" s="70" customFormat="1">
      <c r="O709" s="262"/>
    </row>
    <row r="710" spans="15:15" s="70" customFormat="1">
      <c r="O710" s="262"/>
    </row>
    <row r="711" spans="15:15" s="70" customFormat="1">
      <c r="O711" s="262"/>
    </row>
    <row r="712" spans="15:15" s="70" customFormat="1">
      <c r="O712" s="262"/>
    </row>
    <row r="713" spans="15:15" s="70" customFormat="1">
      <c r="O713" s="262"/>
    </row>
    <row r="714" spans="15:15" s="70" customFormat="1">
      <c r="O714" s="262"/>
    </row>
    <row r="715" spans="15:15" s="70" customFormat="1">
      <c r="O715" s="262"/>
    </row>
    <row r="716" spans="15:15" s="70" customFormat="1">
      <c r="O716" s="262"/>
    </row>
    <row r="717" spans="15:15" s="70" customFormat="1">
      <c r="O717" s="262"/>
    </row>
    <row r="718" spans="15:15" s="70" customFormat="1">
      <c r="O718" s="262"/>
    </row>
    <row r="719" spans="15:15" s="70" customFormat="1">
      <c r="O719" s="262"/>
    </row>
    <row r="720" spans="15:15" s="70" customFormat="1">
      <c r="O720" s="262"/>
    </row>
    <row r="721" spans="15:15" s="70" customFormat="1">
      <c r="O721" s="262"/>
    </row>
    <row r="722" spans="15:15" s="70" customFormat="1">
      <c r="O722" s="262"/>
    </row>
    <row r="723" spans="15:15" s="70" customFormat="1">
      <c r="O723" s="262"/>
    </row>
    <row r="724" spans="15:15" s="70" customFormat="1">
      <c r="O724" s="262"/>
    </row>
    <row r="725" spans="15:15" s="70" customFormat="1">
      <c r="O725" s="262"/>
    </row>
    <row r="726" spans="15:15" s="70" customFormat="1">
      <c r="O726" s="262"/>
    </row>
    <row r="727" spans="15:15" s="70" customFormat="1">
      <c r="O727" s="262"/>
    </row>
    <row r="728" spans="15:15" s="70" customFormat="1">
      <c r="O728" s="262"/>
    </row>
    <row r="729" spans="15:15" s="70" customFormat="1">
      <c r="O729" s="262"/>
    </row>
    <row r="730" spans="15:15" s="70" customFormat="1">
      <c r="O730" s="262"/>
    </row>
    <row r="731" spans="15:15" s="70" customFormat="1">
      <c r="O731" s="262"/>
    </row>
    <row r="732" spans="15:15" s="70" customFormat="1">
      <c r="O732" s="262"/>
    </row>
    <row r="733" spans="15:15" s="70" customFormat="1">
      <c r="O733" s="262"/>
    </row>
    <row r="734" spans="15:15" s="70" customFormat="1">
      <c r="O734" s="262"/>
    </row>
    <row r="735" spans="15:15" s="70" customFormat="1">
      <c r="O735" s="262"/>
    </row>
    <row r="736" spans="15:15" s="70" customFormat="1">
      <c r="O736" s="262"/>
    </row>
    <row r="737" spans="15:15" s="70" customFormat="1">
      <c r="O737" s="262"/>
    </row>
    <row r="738" spans="15:15" s="70" customFormat="1">
      <c r="O738" s="262"/>
    </row>
    <row r="739" spans="15:15" s="70" customFormat="1">
      <c r="O739" s="262"/>
    </row>
    <row r="740" spans="15:15" s="70" customFormat="1">
      <c r="O740" s="262"/>
    </row>
    <row r="741" spans="15:15" s="70" customFormat="1">
      <c r="O741" s="262"/>
    </row>
    <row r="742" spans="15:15" s="70" customFormat="1">
      <c r="O742" s="262"/>
    </row>
    <row r="743" spans="15:15" s="70" customFormat="1">
      <c r="O743" s="262"/>
    </row>
    <row r="744" spans="15:15" s="70" customFormat="1">
      <c r="O744" s="262"/>
    </row>
    <row r="745" spans="15:15" s="70" customFormat="1">
      <c r="O745" s="262"/>
    </row>
    <row r="746" spans="15:15" s="70" customFormat="1">
      <c r="O746" s="262"/>
    </row>
    <row r="747" spans="15:15" s="70" customFormat="1">
      <c r="O747" s="262"/>
    </row>
    <row r="748" spans="15:15" s="70" customFormat="1">
      <c r="O748" s="262"/>
    </row>
    <row r="749" spans="15:15" s="70" customFormat="1">
      <c r="O749" s="262"/>
    </row>
    <row r="750" spans="15:15" s="70" customFormat="1">
      <c r="O750" s="262"/>
    </row>
    <row r="751" spans="15:15" s="70" customFormat="1">
      <c r="O751" s="262"/>
    </row>
    <row r="752" spans="15:15" s="70" customFormat="1">
      <c r="O752" s="262"/>
    </row>
    <row r="753" spans="15:15" s="70" customFormat="1">
      <c r="O753" s="262"/>
    </row>
    <row r="754" spans="15:15" s="70" customFormat="1">
      <c r="O754" s="262"/>
    </row>
    <row r="755" spans="15:15" s="70" customFormat="1">
      <c r="O755" s="262"/>
    </row>
    <row r="756" spans="15:15" s="70" customFormat="1">
      <c r="O756" s="262"/>
    </row>
    <row r="757" spans="15:15" s="70" customFormat="1">
      <c r="O757" s="262"/>
    </row>
    <row r="758" spans="15:15" s="70" customFormat="1">
      <c r="O758" s="262"/>
    </row>
    <row r="759" spans="15:15" s="70" customFormat="1">
      <c r="O759" s="262"/>
    </row>
    <row r="760" spans="15:15" s="70" customFormat="1">
      <c r="O760" s="262"/>
    </row>
    <row r="761" spans="15:15" s="70" customFormat="1">
      <c r="O761" s="262"/>
    </row>
    <row r="762" spans="15:15" s="70" customFormat="1">
      <c r="O762" s="262"/>
    </row>
    <row r="763" spans="15:15" s="70" customFormat="1">
      <c r="O763" s="262"/>
    </row>
    <row r="764" spans="15:15" s="70" customFormat="1">
      <c r="O764" s="262"/>
    </row>
    <row r="765" spans="15:15" s="70" customFormat="1">
      <c r="O765" s="262"/>
    </row>
    <row r="766" spans="15:15" s="70" customFormat="1">
      <c r="O766" s="262"/>
    </row>
    <row r="767" spans="15:15" s="70" customFormat="1">
      <c r="O767" s="262"/>
    </row>
    <row r="768" spans="15:15" s="70" customFormat="1">
      <c r="O768" s="262"/>
    </row>
    <row r="769" spans="15:15" s="70" customFormat="1">
      <c r="O769" s="262"/>
    </row>
    <row r="770" spans="15:15" s="70" customFormat="1">
      <c r="O770" s="262"/>
    </row>
    <row r="771" spans="15:15" s="70" customFormat="1">
      <c r="O771" s="262"/>
    </row>
    <row r="772" spans="15:15" s="70" customFormat="1">
      <c r="O772" s="262"/>
    </row>
    <row r="773" spans="15:15" s="70" customFormat="1">
      <c r="O773" s="262"/>
    </row>
    <row r="774" spans="15:15" s="70" customFormat="1">
      <c r="O774" s="262"/>
    </row>
    <row r="775" spans="15:15" s="70" customFormat="1">
      <c r="O775" s="262"/>
    </row>
    <row r="776" spans="15:15" s="70" customFormat="1">
      <c r="O776" s="262"/>
    </row>
    <row r="777" spans="15:15" s="70" customFormat="1">
      <c r="O777" s="262"/>
    </row>
    <row r="778" spans="15:15" s="70" customFormat="1">
      <c r="O778" s="262"/>
    </row>
    <row r="779" spans="15:15" s="70" customFormat="1">
      <c r="O779" s="262"/>
    </row>
    <row r="780" spans="15:15" s="70" customFormat="1">
      <c r="O780" s="262"/>
    </row>
    <row r="781" spans="15:15" s="70" customFormat="1">
      <c r="O781" s="262"/>
    </row>
    <row r="782" spans="15:15" s="70" customFormat="1">
      <c r="O782" s="262"/>
    </row>
    <row r="783" spans="15:15" s="70" customFormat="1">
      <c r="O783" s="262"/>
    </row>
    <row r="784" spans="15:15" s="70" customFormat="1">
      <c r="O784" s="262"/>
    </row>
    <row r="785" spans="15:15" s="70" customFormat="1">
      <c r="O785" s="262"/>
    </row>
    <row r="786" spans="15:15" s="70" customFormat="1">
      <c r="O786" s="262"/>
    </row>
    <row r="787" spans="15:15" s="70" customFormat="1">
      <c r="O787" s="262"/>
    </row>
    <row r="788" spans="15:15" s="70" customFormat="1">
      <c r="O788" s="262"/>
    </row>
    <row r="789" spans="15:15" s="70" customFormat="1">
      <c r="O789" s="262"/>
    </row>
    <row r="790" spans="15:15" s="70" customFormat="1">
      <c r="O790" s="262"/>
    </row>
    <row r="791" spans="15:15" s="70" customFormat="1">
      <c r="O791" s="262"/>
    </row>
    <row r="792" spans="15:15" s="70" customFormat="1">
      <c r="O792" s="262"/>
    </row>
    <row r="793" spans="15:15" s="70" customFormat="1">
      <c r="O793" s="262"/>
    </row>
    <row r="794" spans="15:15" s="70" customFormat="1">
      <c r="O794" s="262"/>
    </row>
    <row r="795" spans="15:15" s="70" customFormat="1">
      <c r="O795" s="262"/>
    </row>
    <row r="796" spans="15:15" s="70" customFormat="1">
      <c r="O796" s="262"/>
    </row>
    <row r="797" spans="15:15" s="70" customFormat="1">
      <c r="O797" s="262"/>
    </row>
    <row r="798" spans="15:15" s="70" customFormat="1">
      <c r="O798" s="262"/>
    </row>
    <row r="799" spans="15:15" s="70" customFormat="1">
      <c r="O799" s="262"/>
    </row>
    <row r="800" spans="15:15" s="70" customFormat="1">
      <c r="O800" s="262"/>
    </row>
    <row r="801" spans="15:15" s="70" customFormat="1">
      <c r="O801" s="262"/>
    </row>
    <row r="802" spans="15:15" s="70" customFormat="1">
      <c r="O802" s="262"/>
    </row>
    <row r="803" spans="15:15" s="70" customFormat="1">
      <c r="O803" s="262"/>
    </row>
    <row r="804" spans="15:15" s="70" customFormat="1">
      <c r="O804" s="262"/>
    </row>
    <row r="805" spans="15:15" s="70" customFormat="1">
      <c r="O805" s="262"/>
    </row>
    <row r="806" spans="15:15" s="70" customFormat="1">
      <c r="O806" s="262"/>
    </row>
    <row r="807" spans="15:15" s="70" customFormat="1">
      <c r="O807" s="262"/>
    </row>
    <row r="808" spans="15:15" s="70" customFormat="1">
      <c r="O808" s="262"/>
    </row>
    <row r="809" spans="15:15" s="70" customFormat="1">
      <c r="O809" s="262"/>
    </row>
    <row r="810" spans="15:15" s="70" customFormat="1">
      <c r="O810" s="262"/>
    </row>
    <row r="811" spans="15:15" s="70" customFormat="1">
      <c r="O811" s="262"/>
    </row>
    <row r="812" spans="15:15" s="70" customFormat="1">
      <c r="O812" s="262"/>
    </row>
    <row r="813" spans="15:15" s="70" customFormat="1">
      <c r="O813" s="262"/>
    </row>
    <row r="814" spans="15:15" s="70" customFormat="1">
      <c r="O814" s="262"/>
    </row>
    <row r="815" spans="15:15" s="70" customFormat="1">
      <c r="O815" s="262"/>
    </row>
    <row r="816" spans="15:15" s="70" customFormat="1">
      <c r="O816" s="262"/>
    </row>
    <row r="817" spans="15:15" s="70" customFormat="1">
      <c r="O817" s="262"/>
    </row>
    <row r="818" spans="15:15" s="70" customFormat="1">
      <c r="O818" s="262"/>
    </row>
    <row r="819" spans="15:15" s="70" customFormat="1">
      <c r="O819" s="262"/>
    </row>
    <row r="820" spans="15:15" s="70" customFormat="1">
      <c r="O820" s="262"/>
    </row>
    <row r="821" spans="15:15" s="70" customFormat="1">
      <c r="O821" s="262"/>
    </row>
    <row r="822" spans="15:15" s="70" customFormat="1">
      <c r="O822" s="262"/>
    </row>
    <row r="823" spans="15:15" s="70" customFormat="1">
      <c r="O823" s="262"/>
    </row>
    <row r="824" spans="15:15" s="70" customFormat="1">
      <c r="O824" s="262"/>
    </row>
    <row r="825" spans="15:15" s="70" customFormat="1">
      <c r="O825" s="262"/>
    </row>
    <row r="826" spans="15:15" s="70" customFormat="1">
      <c r="O826" s="262"/>
    </row>
    <row r="827" spans="15:15" s="70" customFormat="1">
      <c r="O827" s="262"/>
    </row>
    <row r="828" spans="15:15" s="70" customFormat="1">
      <c r="O828" s="262"/>
    </row>
    <row r="829" spans="15:15" s="70" customFormat="1">
      <c r="O829" s="262"/>
    </row>
    <row r="830" spans="15:15" s="70" customFormat="1">
      <c r="O830" s="262"/>
    </row>
    <row r="831" spans="15:15" s="70" customFormat="1">
      <c r="O831" s="262"/>
    </row>
    <row r="832" spans="15:15" s="70" customFormat="1">
      <c r="O832" s="262"/>
    </row>
    <row r="833" spans="15:15" s="70" customFormat="1">
      <c r="O833" s="262"/>
    </row>
    <row r="834" spans="15:15" s="70" customFormat="1">
      <c r="O834" s="262"/>
    </row>
    <row r="835" spans="15:15" s="70" customFormat="1">
      <c r="O835" s="262"/>
    </row>
    <row r="836" spans="15:15" s="70" customFormat="1">
      <c r="O836" s="262"/>
    </row>
    <row r="837" spans="15:15" s="70" customFormat="1">
      <c r="O837" s="262"/>
    </row>
    <row r="838" spans="15:15" s="70" customFormat="1">
      <c r="O838" s="262"/>
    </row>
    <row r="839" spans="15:15" s="70" customFormat="1">
      <c r="O839" s="262"/>
    </row>
    <row r="840" spans="15:15" s="70" customFormat="1">
      <c r="O840" s="262"/>
    </row>
    <row r="841" spans="15:15" s="70" customFormat="1">
      <c r="O841" s="262"/>
    </row>
    <row r="842" spans="15:15" s="70" customFormat="1">
      <c r="O842" s="262"/>
    </row>
    <row r="843" spans="15:15" s="70" customFormat="1">
      <c r="O843" s="262"/>
    </row>
    <row r="844" spans="15:15" s="70" customFormat="1">
      <c r="O844" s="262"/>
    </row>
    <row r="845" spans="15:15" s="70" customFormat="1">
      <c r="O845" s="262"/>
    </row>
    <row r="846" spans="15:15" s="70" customFormat="1">
      <c r="O846" s="262"/>
    </row>
    <row r="847" spans="15:15" s="70" customFormat="1">
      <c r="O847" s="262"/>
    </row>
    <row r="848" spans="15:15" s="70" customFormat="1">
      <c r="O848" s="262"/>
    </row>
    <row r="849" spans="15:15" s="70" customFormat="1">
      <c r="O849" s="262"/>
    </row>
    <row r="850" spans="15:15" s="70" customFormat="1">
      <c r="O850" s="262"/>
    </row>
    <row r="851" spans="15:15" s="70" customFormat="1">
      <c r="O851" s="262"/>
    </row>
    <row r="852" spans="15:15" s="70" customFormat="1">
      <c r="O852" s="262"/>
    </row>
    <row r="853" spans="15:15" s="70" customFormat="1">
      <c r="O853" s="262"/>
    </row>
    <row r="854" spans="15:15" s="70" customFormat="1">
      <c r="O854" s="262"/>
    </row>
    <row r="855" spans="15:15" s="70" customFormat="1">
      <c r="O855" s="262"/>
    </row>
    <row r="856" spans="15:15" s="70" customFormat="1">
      <c r="O856" s="262"/>
    </row>
    <row r="857" spans="15:15" s="70" customFormat="1">
      <c r="O857" s="262"/>
    </row>
    <row r="858" spans="15:15" s="70" customFormat="1">
      <c r="O858" s="262"/>
    </row>
    <row r="859" spans="15:15" s="70" customFormat="1">
      <c r="O859" s="262"/>
    </row>
    <row r="860" spans="15:15" s="70" customFormat="1">
      <c r="O860" s="262"/>
    </row>
    <row r="861" spans="15:15" s="70" customFormat="1">
      <c r="O861" s="262"/>
    </row>
    <row r="862" spans="15:15" s="70" customFormat="1">
      <c r="O862" s="262"/>
    </row>
    <row r="863" spans="15:15" s="70" customFormat="1">
      <c r="O863" s="262"/>
    </row>
    <row r="864" spans="15:15" s="70" customFormat="1">
      <c r="O864" s="262"/>
    </row>
    <row r="865" spans="15:15" s="70" customFormat="1">
      <c r="O865" s="262"/>
    </row>
    <row r="866" spans="15:15" s="70" customFormat="1">
      <c r="O866" s="262"/>
    </row>
    <row r="867" spans="15:15" s="70" customFormat="1">
      <c r="O867" s="262"/>
    </row>
    <row r="868" spans="15:15" s="70" customFormat="1">
      <c r="O868" s="262"/>
    </row>
    <row r="869" spans="15:15" s="70" customFormat="1">
      <c r="O869" s="262"/>
    </row>
    <row r="870" spans="15:15" s="70" customFormat="1">
      <c r="O870" s="262"/>
    </row>
    <row r="871" spans="15:15" s="70" customFormat="1">
      <c r="O871" s="262"/>
    </row>
    <row r="872" spans="15:15" s="70" customFormat="1">
      <c r="O872" s="262"/>
    </row>
    <row r="873" spans="15:15" s="70" customFormat="1">
      <c r="O873" s="262"/>
    </row>
    <row r="874" spans="15:15" s="70" customFormat="1">
      <c r="O874" s="262"/>
    </row>
    <row r="875" spans="15:15" s="70" customFormat="1">
      <c r="O875" s="262"/>
    </row>
    <row r="876" spans="15:15" s="70" customFormat="1">
      <c r="O876" s="262"/>
    </row>
    <row r="877" spans="15:15" s="70" customFormat="1">
      <c r="O877" s="262"/>
    </row>
    <row r="878" spans="15:15" s="70" customFormat="1">
      <c r="O878" s="262"/>
    </row>
    <row r="879" spans="15:15" s="70" customFormat="1">
      <c r="O879" s="262"/>
    </row>
    <row r="880" spans="15:15" s="70" customFormat="1">
      <c r="O880" s="262"/>
    </row>
    <row r="881" spans="15:15" s="70" customFormat="1">
      <c r="O881" s="262"/>
    </row>
    <row r="882" spans="15:15" s="70" customFormat="1">
      <c r="O882" s="262"/>
    </row>
    <row r="883" spans="15:15" s="70" customFormat="1">
      <c r="O883" s="262"/>
    </row>
    <row r="884" spans="15:15" s="70" customFormat="1">
      <c r="O884" s="262"/>
    </row>
    <row r="885" spans="15:15" s="70" customFormat="1">
      <c r="O885" s="262"/>
    </row>
    <row r="886" spans="15:15" s="70" customFormat="1">
      <c r="O886" s="262"/>
    </row>
    <row r="887" spans="15:15" s="70" customFormat="1">
      <c r="O887" s="262"/>
    </row>
    <row r="888" spans="15:15" s="70" customFormat="1">
      <c r="O888" s="262"/>
    </row>
    <row r="889" spans="15:15" s="70" customFormat="1">
      <c r="O889" s="262"/>
    </row>
    <row r="890" spans="15:15" s="70" customFormat="1">
      <c r="O890" s="262"/>
    </row>
    <row r="891" spans="15:15" s="70" customFormat="1">
      <c r="O891" s="262"/>
    </row>
    <row r="892" spans="15:15" s="70" customFormat="1">
      <c r="O892" s="262"/>
    </row>
    <row r="893" spans="15:15" s="70" customFormat="1">
      <c r="O893" s="262"/>
    </row>
    <row r="894" spans="15:15" s="70" customFormat="1">
      <c r="O894" s="262"/>
    </row>
    <row r="895" spans="15:15" s="70" customFormat="1">
      <c r="O895" s="262"/>
    </row>
    <row r="896" spans="15:15" s="70" customFormat="1">
      <c r="O896" s="262"/>
    </row>
    <row r="897" spans="15:15" s="70" customFormat="1">
      <c r="O897" s="262"/>
    </row>
    <row r="898" spans="15:15" s="70" customFormat="1">
      <c r="O898" s="262"/>
    </row>
    <row r="899" spans="15:15" s="70" customFormat="1">
      <c r="O899" s="262"/>
    </row>
    <row r="900" spans="15:15" s="70" customFormat="1">
      <c r="O900" s="262"/>
    </row>
    <row r="901" spans="15:15" s="70" customFormat="1">
      <c r="O901" s="262"/>
    </row>
    <row r="902" spans="15:15" s="70" customFormat="1">
      <c r="O902" s="262"/>
    </row>
    <row r="903" spans="15:15" s="70" customFormat="1">
      <c r="O903" s="262"/>
    </row>
    <row r="904" spans="15:15" s="70" customFormat="1">
      <c r="O904" s="262"/>
    </row>
    <row r="905" spans="15:15" s="70" customFormat="1">
      <c r="O905" s="262"/>
    </row>
    <row r="906" spans="15:15" s="70" customFormat="1">
      <c r="O906" s="262"/>
    </row>
    <row r="907" spans="15:15" s="70" customFormat="1">
      <c r="O907" s="262"/>
    </row>
    <row r="908" spans="15:15" s="70" customFormat="1">
      <c r="O908" s="262"/>
    </row>
    <row r="909" spans="15:15" s="70" customFormat="1">
      <c r="O909" s="262"/>
    </row>
    <row r="910" spans="15:15" s="70" customFormat="1">
      <c r="O910" s="262"/>
    </row>
    <row r="911" spans="15:15" s="70" customFormat="1">
      <c r="O911" s="262"/>
    </row>
    <row r="912" spans="15:15" s="70" customFormat="1">
      <c r="O912" s="262"/>
    </row>
    <row r="913" spans="15:15" s="70" customFormat="1">
      <c r="O913" s="262"/>
    </row>
    <row r="914" spans="15:15" s="70" customFormat="1">
      <c r="O914" s="262"/>
    </row>
    <row r="915" spans="15:15" s="70" customFormat="1">
      <c r="O915" s="262"/>
    </row>
    <row r="916" spans="15:15" s="70" customFormat="1">
      <c r="O916" s="262"/>
    </row>
    <row r="917" spans="15:15" s="70" customFormat="1">
      <c r="O917" s="262"/>
    </row>
    <row r="918" spans="15:15" s="70" customFormat="1">
      <c r="O918" s="262"/>
    </row>
    <row r="919" spans="15:15" s="70" customFormat="1">
      <c r="O919" s="262"/>
    </row>
    <row r="920" spans="15:15" s="70" customFormat="1">
      <c r="O920" s="262"/>
    </row>
    <row r="921" spans="15:15" s="70" customFormat="1">
      <c r="O921" s="262"/>
    </row>
    <row r="922" spans="15:15" s="70" customFormat="1">
      <c r="O922" s="262"/>
    </row>
    <row r="923" spans="15:15" s="70" customFormat="1">
      <c r="O923" s="262"/>
    </row>
    <row r="924" spans="15:15" s="70" customFormat="1">
      <c r="O924" s="262"/>
    </row>
    <row r="925" spans="15:15" s="70" customFormat="1">
      <c r="O925" s="262"/>
    </row>
    <row r="926" spans="15:15" s="70" customFormat="1">
      <c r="O926" s="262"/>
    </row>
    <row r="927" spans="15:15" s="70" customFormat="1">
      <c r="O927" s="262"/>
    </row>
    <row r="928" spans="15:15" s="70" customFormat="1">
      <c r="O928" s="262"/>
    </row>
    <row r="929" spans="15:15" s="70" customFormat="1">
      <c r="O929" s="262"/>
    </row>
    <row r="930" spans="15:15" s="70" customFormat="1">
      <c r="O930" s="262"/>
    </row>
    <row r="931" spans="15:15" s="70" customFormat="1">
      <c r="O931" s="262"/>
    </row>
    <row r="932" spans="15:15" s="70" customFormat="1">
      <c r="O932" s="262"/>
    </row>
    <row r="933" spans="15:15" s="70" customFormat="1">
      <c r="O933" s="262"/>
    </row>
    <row r="934" spans="15:15" s="70" customFormat="1">
      <c r="O934" s="262"/>
    </row>
    <row r="935" spans="15:15" s="70" customFormat="1">
      <c r="O935" s="262"/>
    </row>
    <row r="936" spans="15:15" s="70" customFormat="1">
      <c r="O936" s="262"/>
    </row>
    <row r="937" spans="15:15" s="70" customFormat="1">
      <c r="O937" s="262"/>
    </row>
    <row r="938" spans="15:15" s="70" customFormat="1">
      <c r="O938" s="262"/>
    </row>
    <row r="939" spans="15:15" s="70" customFormat="1">
      <c r="O939" s="262"/>
    </row>
    <row r="940" spans="15:15" s="70" customFormat="1">
      <c r="O940" s="262"/>
    </row>
    <row r="941" spans="15:15" s="70" customFormat="1">
      <c r="O941" s="262"/>
    </row>
    <row r="942" spans="15:15" s="70" customFormat="1">
      <c r="O942" s="262"/>
    </row>
    <row r="943" spans="15:15" s="70" customFormat="1">
      <c r="O943" s="262"/>
    </row>
    <row r="944" spans="15:15" s="70" customFormat="1">
      <c r="O944" s="262"/>
    </row>
    <row r="945" spans="15:15" s="70" customFormat="1">
      <c r="O945" s="262"/>
    </row>
    <row r="946" spans="15:15" s="70" customFormat="1">
      <c r="O946" s="262"/>
    </row>
    <row r="947" spans="15:15" s="70" customFormat="1">
      <c r="O947" s="262"/>
    </row>
    <row r="948" spans="15:15" s="70" customFormat="1">
      <c r="O948" s="262"/>
    </row>
    <row r="949" spans="15:15" s="70" customFormat="1">
      <c r="O949" s="262"/>
    </row>
    <row r="950" spans="15:15" s="70" customFormat="1">
      <c r="O950" s="262"/>
    </row>
    <row r="951" spans="15:15" s="70" customFormat="1">
      <c r="O951" s="262"/>
    </row>
    <row r="952" spans="15:15" s="70" customFormat="1">
      <c r="O952" s="262"/>
    </row>
    <row r="953" spans="15:15" s="70" customFormat="1">
      <c r="O953" s="262"/>
    </row>
    <row r="954" spans="15:15" s="70" customFormat="1">
      <c r="O954" s="262"/>
    </row>
    <row r="955" spans="15:15" s="70" customFormat="1">
      <c r="O955" s="262"/>
    </row>
    <row r="956" spans="15:15" s="70" customFormat="1">
      <c r="O956" s="262"/>
    </row>
    <row r="957" spans="15:15" s="70" customFormat="1">
      <c r="O957" s="262"/>
    </row>
    <row r="958" spans="15:15" s="70" customFormat="1">
      <c r="O958" s="262"/>
    </row>
    <row r="959" spans="15:15" s="70" customFormat="1">
      <c r="O959" s="262"/>
    </row>
    <row r="960" spans="15:15" s="70" customFormat="1">
      <c r="O960" s="262"/>
    </row>
    <row r="961" spans="15:15" s="70" customFormat="1">
      <c r="O961" s="262"/>
    </row>
    <row r="962" spans="15:15" s="70" customFormat="1">
      <c r="O962" s="262"/>
    </row>
    <row r="963" spans="15:15" s="70" customFormat="1">
      <c r="O963" s="262"/>
    </row>
    <row r="964" spans="15:15" s="70" customFormat="1">
      <c r="O964" s="262"/>
    </row>
    <row r="965" spans="15:15" s="70" customFormat="1">
      <c r="O965" s="262"/>
    </row>
    <row r="966" spans="15:15" s="70" customFormat="1">
      <c r="O966" s="262"/>
    </row>
    <row r="967" spans="15:15" s="70" customFormat="1">
      <c r="O967" s="262"/>
    </row>
    <row r="968" spans="15:15" s="70" customFormat="1">
      <c r="O968" s="262"/>
    </row>
    <row r="969" spans="15:15" s="70" customFormat="1">
      <c r="O969" s="262"/>
    </row>
    <row r="970" spans="15:15" s="70" customFormat="1">
      <c r="O970" s="262"/>
    </row>
    <row r="971" spans="15:15" s="70" customFormat="1">
      <c r="O971" s="262"/>
    </row>
    <row r="972" spans="15:15" s="70" customFormat="1">
      <c r="O972" s="262"/>
    </row>
    <row r="973" spans="15:15" s="70" customFormat="1">
      <c r="O973" s="262"/>
    </row>
    <row r="974" spans="15:15" s="70" customFormat="1">
      <c r="O974" s="262"/>
    </row>
    <row r="975" spans="15:15" s="70" customFormat="1">
      <c r="O975" s="262"/>
    </row>
    <row r="976" spans="15:15" s="70" customFormat="1">
      <c r="O976" s="262"/>
    </row>
    <row r="977" spans="15:15" s="70" customFormat="1">
      <c r="O977" s="262"/>
    </row>
    <row r="978" spans="15:15" s="70" customFormat="1">
      <c r="O978" s="262"/>
    </row>
    <row r="979" spans="15:15" s="70" customFormat="1">
      <c r="O979" s="262"/>
    </row>
    <row r="980" spans="15:15" s="70" customFormat="1">
      <c r="O980" s="262"/>
    </row>
    <row r="981" spans="15:15" s="70" customFormat="1">
      <c r="O981" s="262"/>
    </row>
    <row r="982" spans="15:15" s="70" customFormat="1">
      <c r="O982" s="262"/>
    </row>
    <row r="983" spans="15:15" s="70" customFormat="1">
      <c r="O983" s="262"/>
    </row>
    <row r="984" spans="15:15" s="70" customFormat="1">
      <c r="O984" s="262"/>
    </row>
    <row r="985" spans="15:15" s="70" customFormat="1">
      <c r="O985" s="262"/>
    </row>
    <row r="986" spans="15:15" s="70" customFormat="1">
      <c r="O986" s="262"/>
    </row>
    <row r="987" spans="15:15" s="70" customFormat="1">
      <c r="O987" s="262"/>
    </row>
    <row r="988" spans="15:15" s="70" customFormat="1">
      <c r="O988" s="262"/>
    </row>
    <row r="989" spans="15:15" s="70" customFormat="1">
      <c r="O989" s="262"/>
    </row>
    <row r="990" spans="15:15" s="70" customFormat="1">
      <c r="O990" s="262"/>
    </row>
    <row r="991" spans="15:15" s="70" customFormat="1">
      <c r="O991" s="262"/>
    </row>
    <row r="992" spans="15:15" s="70" customFormat="1">
      <c r="O992" s="262"/>
    </row>
    <row r="993" spans="15:15" s="70" customFormat="1">
      <c r="O993" s="262"/>
    </row>
    <row r="994" spans="15:15" s="70" customFormat="1">
      <c r="O994" s="262"/>
    </row>
    <row r="995" spans="15:15" s="70" customFormat="1">
      <c r="O995" s="262"/>
    </row>
    <row r="996" spans="15:15" s="70" customFormat="1">
      <c r="O996" s="262"/>
    </row>
    <row r="997" spans="15:15" s="70" customFormat="1">
      <c r="O997" s="262"/>
    </row>
    <row r="998" spans="15:15" s="70" customFormat="1">
      <c r="O998" s="262"/>
    </row>
    <row r="999" spans="15:15" s="70" customFormat="1">
      <c r="O999" s="262"/>
    </row>
    <row r="1000" spans="15:15" s="70" customFormat="1">
      <c r="O1000" s="262"/>
    </row>
    <row r="1001" spans="15:15" s="70" customFormat="1">
      <c r="O1001" s="262"/>
    </row>
    <row r="1002" spans="15:15" s="70" customFormat="1">
      <c r="O1002" s="262"/>
    </row>
    <row r="1003" spans="15:15" s="70" customFormat="1">
      <c r="O1003" s="262"/>
    </row>
    <row r="1004" spans="15:15" s="70" customFormat="1">
      <c r="O1004" s="262"/>
    </row>
    <row r="1005" spans="15:15" s="70" customFormat="1">
      <c r="O1005" s="262"/>
    </row>
    <row r="1006" spans="15:15" s="70" customFormat="1">
      <c r="O1006" s="262"/>
    </row>
    <row r="1007" spans="15:15" s="70" customFormat="1">
      <c r="O1007" s="262"/>
    </row>
    <row r="1008" spans="15:15" s="70" customFormat="1">
      <c r="O1008" s="262"/>
    </row>
    <row r="1009" spans="15:15" s="70" customFormat="1">
      <c r="O1009" s="262"/>
    </row>
    <row r="1010" spans="15:15" s="70" customFormat="1">
      <c r="O1010" s="262"/>
    </row>
    <row r="1011" spans="15:15" s="70" customFormat="1">
      <c r="O1011" s="262"/>
    </row>
    <row r="1012" spans="15:15" s="70" customFormat="1">
      <c r="O1012" s="262"/>
    </row>
    <row r="1013" spans="15:15" s="70" customFormat="1">
      <c r="O1013" s="262"/>
    </row>
    <row r="1014" spans="15:15" s="70" customFormat="1">
      <c r="O1014" s="262"/>
    </row>
    <row r="1015" spans="15:15" s="70" customFormat="1">
      <c r="O1015" s="262"/>
    </row>
    <row r="1016" spans="15:15" s="70" customFormat="1">
      <c r="O1016" s="262"/>
    </row>
    <row r="1017" spans="15:15" s="70" customFormat="1">
      <c r="O1017" s="262"/>
    </row>
    <row r="1018" spans="15:15" s="70" customFormat="1">
      <c r="O1018" s="262"/>
    </row>
    <row r="1019" spans="15:15" s="70" customFormat="1">
      <c r="O1019" s="262"/>
    </row>
    <row r="1020" spans="15:15" s="70" customFormat="1">
      <c r="O1020" s="262"/>
    </row>
    <row r="1021" spans="15:15" s="70" customFormat="1">
      <c r="O1021" s="262"/>
    </row>
    <row r="1022" spans="15:15" s="70" customFormat="1">
      <c r="O1022" s="262"/>
    </row>
    <row r="1023" spans="15:15" s="70" customFormat="1">
      <c r="O1023" s="262"/>
    </row>
    <row r="1024" spans="15:15" s="70" customFormat="1">
      <c r="O1024" s="262"/>
    </row>
    <row r="1025" spans="15:15" s="70" customFormat="1">
      <c r="O1025" s="262"/>
    </row>
    <row r="1026" spans="15:15" s="70" customFormat="1">
      <c r="O1026" s="262"/>
    </row>
    <row r="1027" spans="15:15" s="70" customFormat="1">
      <c r="O1027" s="262"/>
    </row>
    <row r="1028" spans="15:15" s="70" customFormat="1">
      <c r="O1028" s="262"/>
    </row>
    <row r="1029" spans="15:15" s="70" customFormat="1">
      <c r="O1029" s="262"/>
    </row>
    <row r="1030" spans="15:15" s="70" customFormat="1">
      <c r="O1030" s="262"/>
    </row>
    <row r="1031" spans="15:15" s="70" customFormat="1">
      <c r="O1031" s="262"/>
    </row>
    <row r="1032" spans="15:15" s="70" customFormat="1">
      <c r="O1032" s="262"/>
    </row>
    <row r="1033" spans="15:15" s="70" customFormat="1">
      <c r="O1033" s="262"/>
    </row>
    <row r="1034" spans="15:15" s="70" customFormat="1">
      <c r="O1034" s="262"/>
    </row>
    <row r="1035" spans="15:15" s="70" customFormat="1">
      <c r="O1035" s="262"/>
    </row>
    <row r="1036" spans="15:15" s="70" customFormat="1">
      <c r="O1036" s="262"/>
    </row>
    <row r="1037" spans="15:15" s="70" customFormat="1">
      <c r="O1037" s="262"/>
    </row>
    <row r="1038" spans="15:15" s="70" customFormat="1">
      <c r="O1038" s="262"/>
    </row>
    <row r="1039" spans="15:15" s="70" customFormat="1">
      <c r="O1039" s="262"/>
    </row>
    <row r="1040" spans="15:15" s="70" customFormat="1">
      <c r="O1040" s="262"/>
    </row>
    <row r="1041" spans="15:15" s="70" customFormat="1">
      <c r="O1041" s="262"/>
    </row>
    <row r="1042" spans="15:15" s="70" customFormat="1">
      <c r="O1042" s="262"/>
    </row>
    <row r="1043" spans="15:15" s="70" customFormat="1">
      <c r="O1043" s="262"/>
    </row>
    <row r="1044" spans="15:15" s="70" customFormat="1">
      <c r="O1044" s="262"/>
    </row>
    <row r="1045" spans="15:15" s="70" customFormat="1">
      <c r="O1045" s="262"/>
    </row>
    <row r="1046" spans="15:15" s="70" customFormat="1">
      <c r="O1046" s="262"/>
    </row>
    <row r="1047" spans="15:15" s="70" customFormat="1">
      <c r="O1047" s="262"/>
    </row>
    <row r="1048" spans="15:15" s="70" customFormat="1">
      <c r="O1048" s="262"/>
    </row>
    <row r="1049" spans="15:15" s="70" customFormat="1">
      <c r="O1049" s="262"/>
    </row>
    <row r="1050" spans="15:15" s="70" customFormat="1">
      <c r="O1050" s="262"/>
    </row>
    <row r="1051" spans="15:15" s="70" customFormat="1">
      <c r="O1051" s="262"/>
    </row>
    <row r="1052" spans="15:15" s="70" customFormat="1">
      <c r="O1052" s="262"/>
    </row>
    <row r="1053" spans="15:15" s="70" customFormat="1">
      <c r="O1053" s="262"/>
    </row>
    <row r="1054" spans="15:15" s="70" customFormat="1">
      <c r="O1054" s="262"/>
    </row>
    <row r="1055" spans="15:15" s="70" customFormat="1">
      <c r="O1055" s="262"/>
    </row>
    <row r="1056" spans="15:15" s="70" customFormat="1">
      <c r="O1056" s="262"/>
    </row>
    <row r="1057" spans="15:15" s="70" customFormat="1">
      <c r="O1057" s="262"/>
    </row>
    <row r="1058" spans="15:15" s="70" customFormat="1">
      <c r="O1058" s="262"/>
    </row>
    <row r="1059" spans="15:15" s="70" customFormat="1">
      <c r="O1059" s="262"/>
    </row>
    <row r="1060" spans="15:15" s="70" customFormat="1">
      <c r="O1060" s="262"/>
    </row>
    <row r="1061" spans="15:15" s="70" customFormat="1">
      <c r="O1061" s="262"/>
    </row>
    <row r="1062" spans="15:15" s="70" customFormat="1">
      <c r="O1062" s="262"/>
    </row>
    <row r="1063" spans="15:15" s="70" customFormat="1">
      <c r="O1063" s="262"/>
    </row>
    <row r="1064" spans="15:15" s="70" customFormat="1">
      <c r="O1064" s="262"/>
    </row>
    <row r="1065" spans="15:15" s="70" customFormat="1">
      <c r="O1065" s="262"/>
    </row>
    <row r="1066" spans="15:15" s="70" customFormat="1">
      <c r="O1066" s="262"/>
    </row>
    <row r="1067" spans="15:15" s="70" customFormat="1">
      <c r="O1067" s="262"/>
    </row>
    <row r="1068" spans="15:15" s="70" customFormat="1">
      <c r="O1068" s="262"/>
    </row>
    <row r="1069" spans="15:15" s="70" customFormat="1">
      <c r="O1069" s="262"/>
    </row>
    <row r="1070" spans="15:15" s="70" customFormat="1">
      <c r="O1070" s="262"/>
    </row>
    <row r="1071" spans="15:15" s="70" customFormat="1">
      <c r="O1071" s="262"/>
    </row>
    <row r="1072" spans="15:15" s="70" customFormat="1">
      <c r="O1072" s="262"/>
    </row>
    <row r="1073" spans="15:15" s="70" customFormat="1">
      <c r="O1073" s="262"/>
    </row>
    <row r="1074" spans="15:15" s="70" customFormat="1">
      <c r="O1074" s="262"/>
    </row>
    <row r="1075" spans="15:15" s="70" customFormat="1">
      <c r="O1075" s="262"/>
    </row>
    <row r="1076" spans="15:15" s="70" customFormat="1">
      <c r="O1076" s="262"/>
    </row>
    <row r="1077" spans="15:15" s="70" customFormat="1">
      <c r="O1077" s="262"/>
    </row>
    <row r="1078" spans="15:15" s="70" customFormat="1">
      <c r="O1078" s="262"/>
    </row>
    <row r="1079" spans="15:15" s="70" customFormat="1">
      <c r="O1079" s="262"/>
    </row>
    <row r="1080" spans="15:15" s="70" customFormat="1">
      <c r="O1080" s="262"/>
    </row>
    <row r="1081" spans="15:15" s="70" customFormat="1">
      <c r="O1081" s="262"/>
    </row>
    <row r="1082" spans="15:15" s="70" customFormat="1">
      <c r="O1082" s="262"/>
    </row>
    <row r="1083" spans="15:15" s="70" customFormat="1">
      <c r="O1083" s="262"/>
    </row>
    <row r="1084" spans="15:15" s="70" customFormat="1">
      <c r="O1084" s="262"/>
    </row>
    <row r="1085" spans="15:15" s="70" customFormat="1">
      <c r="O1085" s="262"/>
    </row>
    <row r="1086" spans="15:15" s="70" customFormat="1">
      <c r="O1086" s="262"/>
    </row>
    <row r="1087" spans="15:15" s="70" customFormat="1">
      <c r="O1087" s="262"/>
    </row>
    <row r="1088" spans="15:15" s="70" customFormat="1">
      <c r="O1088" s="262"/>
    </row>
    <row r="1089" spans="15:15" s="70" customFormat="1">
      <c r="O1089" s="262"/>
    </row>
    <row r="1090" spans="15:15" s="70" customFormat="1">
      <c r="O1090" s="262"/>
    </row>
    <row r="1091" spans="15:15" s="70" customFormat="1">
      <c r="O1091" s="262"/>
    </row>
    <row r="1092" spans="15:15" s="70" customFormat="1">
      <c r="O1092" s="262"/>
    </row>
    <row r="1093" spans="15:15" s="70" customFormat="1">
      <c r="O1093" s="262"/>
    </row>
    <row r="1094" spans="15:15" s="70" customFormat="1">
      <c r="O1094" s="262"/>
    </row>
    <row r="1095" spans="15:15" s="70" customFormat="1">
      <c r="O1095" s="262"/>
    </row>
    <row r="1096" spans="15:15" s="70" customFormat="1">
      <c r="O1096" s="262"/>
    </row>
    <row r="1097" spans="15:15" s="70" customFormat="1">
      <c r="O1097" s="262"/>
    </row>
    <row r="1098" spans="15:15" s="70" customFormat="1">
      <c r="O1098" s="262"/>
    </row>
    <row r="1099" spans="15:15" s="70" customFormat="1">
      <c r="O1099" s="262"/>
    </row>
    <row r="1100" spans="15:15" s="70" customFormat="1">
      <c r="O1100" s="262"/>
    </row>
    <row r="1101" spans="15:15" s="70" customFormat="1">
      <c r="O1101" s="262"/>
    </row>
    <row r="1102" spans="15:15" s="70" customFormat="1">
      <c r="O1102" s="262"/>
    </row>
    <row r="1103" spans="15:15" s="70" customFormat="1">
      <c r="O1103" s="262"/>
    </row>
    <row r="1104" spans="15:15" s="70" customFormat="1">
      <c r="O1104" s="262"/>
    </row>
    <row r="1105" spans="15:15" s="70" customFormat="1">
      <c r="O1105" s="262"/>
    </row>
    <row r="1106" spans="15:15" s="70" customFormat="1">
      <c r="O1106" s="262"/>
    </row>
    <row r="1107" spans="15:15" s="70" customFormat="1">
      <c r="O1107" s="262"/>
    </row>
    <row r="1108" spans="15:15" s="70" customFormat="1">
      <c r="O1108" s="262"/>
    </row>
    <row r="1109" spans="15:15" s="70" customFormat="1">
      <c r="O1109" s="262"/>
    </row>
    <row r="1110" spans="15:15" s="70" customFormat="1">
      <c r="O1110" s="262"/>
    </row>
    <row r="1111" spans="15:15" s="70" customFormat="1">
      <c r="O1111" s="262"/>
    </row>
    <row r="1112" spans="15:15" s="70" customFormat="1">
      <c r="O1112" s="262"/>
    </row>
    <row r="1113" spans="15:15" s="70" customFormat="1">
      <c r="O1113" s="262"/>
    </row>
    <row r="1114" spans="15:15" s="70" customFormat="1">
      <c r="O1114" s="262"/>
    </row>
    <row r="1115" spans="15:15" s="70" customFormat="1">
      <c r="O1115" s="262"/>
    </row>
    <row r="1116" spans="15:15" s="70" customFormat="1">
      <c r="O1116" s="262"/>
    </row>
    <row r="1117" spans="15:15" s="70" customFormat="1">
      <c r="O1117" s="262"/>
    </row>
    <row r="1118" spans="15:15" s="70" customFormat="1">
      <c r="O1118" s="262"/>
    </row>
    <row r="1119" spans="15:15" s="70" customFormat="1">
      <c r="O1119" s="262"/>
    </row>
    <row r="1120" spans="15:15" s="70" customFormat="1">
      <c r="O1120" s="262"/>
    </row>
    <row r="1121" spans="15:15" s="70" customFormat="1">
      <c r="O1121" s="262"/>
    </row>
    <row r="1122" spans="15:15" s="70" customFormat="1">
      <c r="O1122" s="262"/>
    </row>
    <row r="1123" spans="15:15" s="70" customFormat="1">
      <c r="O1123" s="262"/>
    </row>
    <row r="1124" spans="15:15" s="70" customFormat="1">
      <c r="O1124" s="262"/>
    </row>
    <row r="1125" spans="15:15" s="70" customFormat="1">
      <c r="O1125" s="262"/>
    </row>
    <row r="1126" spans="15:15" s="70" customFormat="1">
      <c r="O1126" s="262"/>
    </row>
    <row r="1127" spans="15:15" s="70" customFormat="1">
      <c r="O1127" s="262"/>
    </row>
    <row r="1128" spans="15:15" s="70" customFormat="1">
      <c r="O1128" s="262"/>
    </row>
    <row r="1129" spans="15:15" s="70" customFormat="1">
      <c r="O1129" s="262"/>
    </row>
    <row r="1130" spans="15:15" s="70" customFormat="1">
      <c r="O1130" s="262"/>
    </row>
    <row r="1131" spans="15:15" s="70" customFormat="1">
      <c r="O1131" s="262"/>
    </row>
    <row r="1132" spans="15:15" s="70" customFormat="1">
      <c r="O1132" s="262"/>
    </row>
    <row r="1133" spans="15:15" s="70" customFormat="1">
      <c r="O1133" s="262"/>
    </row>
    <row r="1134" spans="15:15" s="70" customFormat="1">
      <c r="O1134" s="262"/>
    </row>
    <row r="1135" spans="15:15" s="70" customFormat="1">
      <c r="O1135" s="262"/>
    </row>
    <row r="1136" spans="15:15" s="70" customFormat="1">
      <c r="O1136" s="262"/>
    </row>
    <row r="1137" spans="15:15" s="70" customFormat="1">
      <c r="O1137" s="262"/>
    </row>
    <row r="1138" spans="15:15" s="70" customFormat="1">
      <c r="O1138" s="262"/>
    </row>
    <row r="1139" spans="15:15" s="70" customFormat="1">
      <c r="O1139" s="262"/>
    </row>
    <row r="1140" spans="15:15" s="70" customFormat="1">
      <c r="O1140" s="262"/>
    </row>
    <row r="1141" spans="15:15" s="70" customFormat="1">
      <c r="O1141" s="262"/>
    </row>
    <row r="1142" spans="15:15" s="70" customFormat="1">
      <c r="O1142" s="262"/>
    </row>
    <row r="1143" spans="15:15" s="70" customFormat="1">
      <c r="O1143" s="262"/>
    </row>
    <row r="1144" spans="15:15" s="70" customFormat="1">
      <c r="O1144" s="262"/>
    </row>
    <row r="1145" spans="15:15" s="70" customFormat="1">
      <c r="O1145" s="262"/>
    </row>
    <row r="1146" spans="15:15" s="70" customFormat="1">
      <c r="O1146" s="262"/>
    </row>
    <row r="1147" spans="15:15" s="70" customFormat="1">
      <c r="O1147" s="262"/>
    </row>
    <row r="1148" spans="15:15" s="70" customFormat="1">
      <c r="O1148" s="262"/>
    </row>
    <row r="1149" spans="15:15" s="70" customFormat="1">
      <c r="O1149" s="262"/>
    </row>
    <row r="1150" spans="15:15" s="70" customFormat="1">
      <c r="O1150" s="262"/>
    </row>
    <row r="1151" spans="15:15" s="70" customFormat="1">
      <c r="O1151" s="262"/>
    </row>
    <row r="1152" spans="15:15" s="70" customFormat="1">
      <c r="O1152" s="262"/>
    </row>
    <row r="1153" spans="15:15" s="70" customFormat="1">
      <c r="O1153" s="262"/>
    </row>
    <row r="1154" spans="15:15" s="70" customFormat="1">
      <c r="O1154" s="262"/>
    </row>
    <row r="1155" spans="15:15" s="70" customFormat="1">
      <c r="O1155" s="262"/>
    </row>
    <row r="1156" spans="15:15" s="70" customFormat="1">
      <c r="O1156" s="262"/>
    </row>
    <row r="1157" spans="15:15" s="70" customFormat="1">
      <c r="O1157" s="262"/>
    </row>
    <row r="1158" spans="15:15" s="70" customFormat="1">
      <c r="O1158" s="262"/>
    </row>
    <row r="1159" spans="15:15" s="70" customFormat="1">
      <c r="O1159" s="262"/>
    </row>
    <row r="1160" spans="15:15" s="70" customFormat="1">
      <c r="O1160" s="262"/>
    </row>
    <row r="1161" spans="15:15" s="70" customFormat="1">
      <c r="O1161" s="262"/>
    </row>
    <row r="1162" spans="15:15" s="70" customFormat="1">
      <c r="O1162" s="262"/>
    </row>
    <row r="1163" spans="15:15" s="70" customFormat="1">
      <c r="O1163" s="262"/>
    </row>
    <row r="1164" spans="15:15" s="70" customFormat="1">
      <c r="O1164" s="262"/>
    </row>
    <row r="1165" spans="15:15" s="70" customFormat="1">
      <c r="O1165" s="262"/>
    </row>
    <row r="1166" spans="15:15" s="70" customFormat="1">
      <c r="O1166" s="262"/>
    </row>
    <row r="1167" spans="15:15" s="70" customFormat="1">
      <c r="O1167" s="262"/>
    </row>
    <row r="1168" spans="15:15" s="70" customFormat="1">
      <c r="O1168" s="262"/>
    </row>
    <row r="1169" spans="15:15" s="70" customFormat="1">
      <c r="O1169" s="262"/>
    </row>
    <row r="1170" spans="15:15" s="70" customFormat="1">
      <c r="O1170" s="262"/>
    </row>
    <row r="1171" spans="15:15" s="70" customFormat="1">
      <c r="O1171" s="262"/>
    </row>
    <row r="1172" spans="15:15" s="70" customFormat="1">
      <c r="O1172" s="262"/>
    </row>
    <row r="1173" spans="15:15" s="70" customFormat="1">
      <c r="O1173" s="262"/>
    </row>
    <row r="1174" spans="15:15" s="70" customFormat="1">
      <c r="O1174" s="262"/>
    </row>
    <row r="1175" spans="15:15" s="70" customFormat="1">
      <c r="O1175" s="262"/>
    </row>
    <row r="1176" spans="15:15" s="70" customFormat="1">
      <c r="O1176" s="262"/>
    </row>
    <row r="1177" spans="15:15" s="70" customFormat="1">
      <c r="O1177" s="262"/>
    </row>
    <row r="1178" spans="15:15" s="70" customFormat="1">
      <c r="O1178" s="262"/>
    </row>
    <row r="1179" spans="15:15" s="70" customFormat="1">
      <c r="O1179" s="262"/>
    </row>
    <row r="1180" spans="15:15" s="70" customFormat="1">
      <c r="O1180" s="262"/>
    </row>
    <row r="1181" spans="15:15" s="70" customFormat="1">
      <c r="O1181" s="262"/>
    </row>
    <row r="1182" spans="15:15" s="70" customFormat="1">
      <c r="O1182" s="262"/>
    </row>
    <row r="1183" spans="15:15" s="70" customFormat="1">
      <c r="O1183" s="262"/>
    </row>
    <row r="1184" spans="15:15" s="70" customFormat="1">
      <c r="O1184" s="262"/>
    </row>
    <row r="1185" spans="15:15" s="70" customFormat="1">
      <c r="O1185" s="262"/>
    </row>
    <row r="1186" spans="15:15" s="70" customFormat="1">
      <c r="O1186" s="262"/>
    </row>
    <row r="1187" spans="15:15" s="70" customFormat="1">
      <c r="O1187" s="262"/>
    </row>
    <row r="1188" spans="15:15" s="70" customFormat="1">
      <c r="O1188" s="262"/>
    </row>
    <row r="1189" spans="15:15" s="70" customFormat="1">
      <c r="O1189" s="262"/>
    </row>
    <row r="1190" spans="15:15" s="70" customFormat="1">
      <c r="O1190" s="262"/>
    </row>
    <row r="1191" spans="15:15" s="70" customFormat="1">
      <c r="O1191" s="262"/>
    </row>
    <row r="1192" spans="15:15" s="70" customFormat="1">
      <c r="O1192" s="262"/>
    </row>
    <row r="1193" spans="15:15" s="70" customFormat="1">
      <c r="O1193" s="262"/>
    </row>
    <row r="1194" spans="15:15" s="70" customFormat="1">
      <c r="O1194" s="262"/>
    </row>
    <row r="1195" spans="15:15" s="70" customFormat="1">
      <c r="O1195" s="262"/>
    </row>
    <row r="1196" spans="15:15" s="70" customFormat="1">
      <c r="O1196" s="262"/>
    </row>
    <row r="1197" spans="15:15" s="70" customFormat="1">
      <c r="O1197" s="262"/>
    </row>
    <row r="1198" spans="15:15" s="70" customFormat="1">
      <c r="O1198" s="262"/>
    </row>
    <row r="1199" spans="15:15" s="70" customFormat="1">
      <c r="O1199" s="262"/>
    </row>
    <row r="1200" spans="15:15" s="70" customFormat="1">
      <c r="O1200" s="262"/>
    </row>
    <row r="1201" spans="15:15" s="70" customFormat="1">
      <c r="O1201" s="262"/>
    </row>
    <row r="1202" spans="15:15" s="70" customFormat="1">
      <c r="O1202" s="262"/>
    </row>
    <row r="1203" spans="15:15" s="70" customFormat="1">
      <c r="O1203" s="262"/>
    </row>
    <row r="1204" spans="15:15" s="70" customFormat="1">
      <c r="O1204" s="262"/>
    </row>
    <row r="1205" spans="15:15" s="70" customFormat="1">
      <c r="O1205" s="262"/>
    </row>
    <row r="1206" spans="15:15" s="70" customFormat="1">
      <c r="O1206" s="262"/>
    </row>
    <row r="1207" spans="15:15" s="70" customFormat="1">
      <c r="O1207" s="262"/>
    </row>
    <row r="1208" spans="15:15" s="70" customFormat="1">
      <c r="O1208" s="262"/>
    </row>
    <row r="1209" spans="15:15" s="70" customFormat="1">
      <c r="O1209" s="262"/>
    </row>
    <row r="1210" spans="15:15" s="70" customFormat="1">
      <c r="O1210" s="262"/>
    </row>
    <row r="1211" spans="15:15" s="70" customFormat="1">
      <c r="O1211" s="262"/>
    </row>
    <row r="1212" spans="15:15" s="70" customFormat="1">
      <c r="O1212" s="262"/>
    </row>
    <row r="1213" spans="15:15" s="70" customFormat="1">
      <c r="O1213" s="262"/>
    </row>
    <row r="1214" spans="15:15" s="70" customFormat="1">
      <c r="O1214" s="262"/>
    </row>
    <row r="1215" spans="15:15" s="70" customFormat="1">
      <c r="O1215" s="262"/>
    </row>
    <row r="1216" spans="15:15" s="70" customFormat="1">
      <c r="O1216" s="262"/>
    </row>
    <row r="1217" spans="15:15" s="70" customFormat="1">
      <c r="O1217" s="262"/>
    </row>
    <row r="1218" spans="15:15" s="70" customFormat="1">
      <c r="O1218" s="262"/>
    </row>
    <row r="1219" spans="15:15" s="70" customFormat="1">
      <c r="O1219" s="262"/>
    </row>
    <row r="1220" spans="15:15" s="70" customFormat="1">
      <c r="O1220" s="262"/>
    </row>
    <row r="1221" spans="15:15" s="70" customFormat="1">
      <c r="O1221" s="262"/>
    </row>
    <row r="1222" spans="15:15" s="70" customFormat="1">
      <c r="O1222" s="262"/>
    </row>
    <row r="1223" spans="15:15" s="70" customFormat="1">
      <c r="O1223" s="262"/>
    </row>
    <row r="1224" spans="15:15" s="70" customFormat="1">
      <c r="O1224" s="262"/>
    </row>
    <row r="1225" spans="15:15" s="70" customFormat="1">
      <c r="O1225" s="262"/>
    </row>
    <row r="1226" spans="15:15" s="70" customFormat="1">
      <c r="O1226" s="262"/>
    </row>
    <row r="1227" spans="15:15" s="70" customFormat="1">
      <c r="O1227" s="262"/>
    </row>
    <row r="1228" spans="15:15" s="70" customFormat="1">
      <c r="O1228" s="262"/>
    </row>
    <row r="1229" spans="15:15" s="70" customFormat="1">
      <c r="O1229" s="262"/>
    </row>
    <row r="1230" spans="15:15" s="70" customFormat="1">
      <c r="O1230" s="262"/>
    </row>
    <row r="1231" spans="15:15" s="70" customFormat="1">
      <c r="O1231" s="262"/>
    </row>
    <row r="1232" spans="15:15" s="70" customFormat="1">
      <c r="O1232" s="262"/>
    </row>
    <row r="1233" spans="15:15" s="70" customFormat="1">
      <c r="O1233" s="262"/>
    </row>
    <row r="1234" spans="15:15" s="70" customFormat="1">
      <c r="O1234" s="262"/>
    </row>
    <row r="1235" spans="15:15" s="70" customFormat="1">
      <c r="O1235" s="262"/>
    </row>
    <row r="1236" spans="15:15" s="70" customFormat="1">
      <c r="O1236" s="262"/>
    </row>
    <row r="1237" spans="15:15" s="70" customFormat="1">
      <c r="O1237" s="262"/>
    </row>
    <row r="1238" spans="15:15" s="70" customFormat="1">
      <c r="O1238" s="262"/>
    </row>
    <row r="1239" spans="15:15" s="70" customFormat="1">
      <c r="O1239" s="262"/>
    </row>
    <row r="1240" spans="15:15" s="70" customFormat="1">
      <c r="O1240" s="262"/>
    </row>
    <row r="1241" spans="15:15" s="70" customFormat="1">
      <c r="O1241" s="262"/>
    </row>
    <row r="1242" spans="15:15" s="70" customFormat="1">
      <c r="O1242" s="262"/>
    </row>
    <row r="1243" spans="15:15" s="70" customFormat="1">
      <c r="O1243" s="262"/>
    </row>
    <row r="1244" spans="15:15" s="70" customFormat="1">
      <c r="O1244" s="262"/>
    </row>
    <row r="1245" spans="15:15" s="70" customFormat="1">
      <c r="O1245" s="262"/>
    </row>
    <row r="1246" spans="15:15" s="70" customFormat="1">
      <c r="O1246" s="262"/>
    </row>
    <row r="1247" spans="15:15" s="70" customFormat="1">
      <c r="O1247" s="262"/>
    </row>
    <row r="1248" spans="15:15" s="70" customFormat="1">
      <c r="O1248" s="262"/>
    </row>
    <row r="1249" spans="15:15" s="70" customFormat="1">
      <c r="O1249" s="262"/>
    </row>
    <row r="1250" spans="15:15" s="70" customFormat="1">
      <c r="O1250" s="262"/>
    </row>
    <row r="1251" spans="15:15" s="70" customFormat="1">
      <c r="O1251" s="262"/>
    </row>
    <row r="1252" spans="15:15" s="70" customFormat="1">
      <c r="O1252" s="262"/>
    </row>
    <row r="1253" spans="15:15" s="70" customFormat="1">
      <c r="O1253" s="262"/>
    </row>
    <row r="1254" spans="15:15" s="70" customFormat="1">
      <c r="O1254" s="262"/>
    </row>
    <row r="1255" spans="15:15" s="70" customFormat="1">
      <c r="O1255" s="262"/>
    </row>
    <row r="1256" spans="15:15" s="70" customFormat="1">
      <c r="O1256" s="262"/>
    </row>
    <row r="1257" spans="15:15" s="70" customFormat="1">
      <c r="O1257" s="262"/>
    </row>
    <row r="1258" spans="15:15" s="70" customFormat="1">
      <c r="O1258" s="262"/>
    </row>
    <row r="1259" spans="15:15" s="70" customFormat="1">
      <c r="O1259" s="262"/>
    </row>
    <row r="1260" spans="15:15" s="70" customFormat="1">
      <c r="O1260" s="262"/>
    </row>
    <row r="1261" spans="15:15" s="70" customFormat="1">
      <c r="O1261" s="262"/>
    </row>
    <row r="1262" spans="15:15" s="70" customFormat="1">
      <c r="O1262" s="262"/>
    </row>
    <row r="1263" spans="15:15" s="70" customFormat="1">
      <c r="O1263" s="262"/>
    </row>
    <row r="1264" spans="15:15" s="70" customFormat="1">
      <c r="O1264" s="262"/>
    </row>
    <row r="1265" spans="15:15" s="70" customFormat="1">
      <c r="O1265" s="262"/>
    </row>
    <row r="1266" spans="15:15" s="70" customFormat="1">
      <c r="O1266" s="262"/>
    </row>
    <row r="1267" spans="15:15" s="70" customFormat="1">
      <c r="O1267" s="262"/>
    </row>
    <row r="1268" spans="15:15" s="70" customFormat="1">
      <c r="O1268" s="262"/>
    </row>
    <row r="1269" spans="15:15" s="70" customFormat="1">
      <c r="O1269" s="262"/>
    </row>
    <row r="1270" spans="15:15" s="70" customFormat="1">
      <c r="O1270" s="262"/>
    </row>
    <row r="1271" spans="15:15" s="70" customFormat="1">
      <c r="O1271" s="262"/>
    </row>
    <row r="1272" spans="15:15" s="70" customFormat="1">
      <c r="O1272" s="262"/>
    </row>
    <row r="1273" spans="15:15" s="70" customFormat="1">
      <c r="O1273" s="262"/>
    </row>
    <row r="1274" spans="15:15" s="70" customFormat="1">
      <c r="O1274" s="262"/>
    </row>
    <row r="1275" spans="15:15" s="70" customFormat="1">
      <c r="O1275" s="262"/>
    </row>
    <row r="1276" spans="15:15" s="70" customFormat="1">
      <c r="O1276" s="262"/>
    </row>
    <row r="1277" spans="15:15" s="70" customFormat="1">
      <c r="O1277" s="262"/>
    </row>
    <row r="1278" spans="15:15" s="70" customFormat="1">
      <c r="O1278" s="262"/>
    </row>
    <row r="1279" spans="15:15" s="70" customFormat="1">
      <c r="O1279" s="262"/>
    </row>
    <row r="1280" spans="15:15" s="70" customFormat="1">
      <c r="O1280" s="262"/>
    </row>
    <row r="1281" spans="15:15" s="70" customFormat="1">
      <c r="O1281" s="262"/>
    </row>
    <row r="1282" spans="15:15" s="70" customFormat="1">
      <c r="O1282" s="262"/>
    </row>
    <row r="1283" spans="15:15" s="70" customFormat="1">
      <c r="O1283" s="262"/>
    </row>
    <row r="1284" spans="15:15" s="70" customFormat="1">
      <c r="O1284" s="262"/>
    </row>
    <row r="1285" spans="15:15" s="70" customFormat="1">
      <c r="O1285" s="262"/>
    </row>
    <row r="1286" spans="15:15" s="70" customFormat="1">
      <c r="O1286" s="262"/>
    </row>
    <row r="1287" spans="15:15" s="70" customFormat="1">
      <c r="O1287" s="262"/>
    </row>
    <row r="1288" spans="15:15" s="70" customFormat="1">
      <c r="O1288" s="262"/>
    </row>
    <row r="1289" spans="15:15" s="70" customFormat="1">
      <c r="O1289" s="262"/>
    </row>
    <row r="1290" spans="15:15" s="70" customFormat="1">
      <c r="O1290" s="262"/>
    </row>
    <row r="1291" spans="15:15" s="70" customFormat="1">
      <c r="O1291" s="262"/>
    </row>
    <row r="1292" spans="15:15" s="70" customFormat="1">
      <c r="O1292" s="262"/>
    </row>
    <row r="1293" spans="15:15" s="70" customFormat="1">
      <c r="O1293" s="262"/>
    </row>
    <row r="1294" spans="15:15" s="70" customFormat="1">
      <c r="O1294" s="262"/>
    </row>
    <row r="1295" spans="15:15" s="70" customFormat="1">
      <c r="O1295" s="262"/>
    </row>
    <row r="1296" spans="15:15" s="70" customFormat="1">
      <c r="O1296" s="262"/>
    </row>
    <row r="1297" spans="15:15" s="70" customFormat="1">
      <c r="O1297" s="262"/>
    </row>
    <row r="1298" spans="15:15" s="70" customFormat="1">
      <c r="O1298" s="262"/>
    </row>
  </sheetData>
  <sheetProtection sheet="1" objects="1" scenarios="1" formatCells="0" formatColumns="0" formatRows="0" insertColumns="0" insertRows="0" sort="0" pivotTables="0"/>
  <mergeCells count="2">
    <mergeCell ref="B6:C6"/>
    <mergeCell ref="D25:F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Bsp JA Angabe</vt:lpstr>
      <vt:lpstr>Bsp JA Anlagenspiegel</vt:lpstr>
      <vt:lpstr>Bsp Planungsrechnung Angabe</vt:lpstr>
      <vt:lpstr>Bsp Unternehmensbewertg Angabe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2024-01-31T09:43:33Z</dcterms:created>
  <dcterms:modified xsi:type="dcterms:W3CDTF">2024-02-12T15:52:51Z</dcterms:modified>
</cp:coreProperties>
</file>